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3ο Ει.Σ.Ε.Π\ΠΕΡΙΦΕΡΕΙΑ ΒΟΡΕΙΟΥ ΑΙΓΑΙΟΥ 2025\προσωρινοί πίνακες για ανάρτηση\"/>
    </mc:Choice>
  </mc:AlternateContent>
  <bookViews>
    <workbookView xWindow="0" yWindow="0" windowWidth="23040" windowHeight="10455"/>
  </bookViews>
  <sheets>
    <sheet name="ΚΑΤΑ ΦΘΙΝΟΥΣΑ ΣΕΙΡΑ ΚΑΤΑΤΑΞΗΣ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19" i="7" l="1"/>
  <c r="BL19" i="7"/>
  <c r="BK19" i="7"/>
  <c r="BE19" i="7" s="1"/>
  <c r="AV19" i="7"/>
  <c r="AW19" i="7" s="1"/>
  <c r="AR19" i="7"/>
  <c r="AO19" i="7"/>
  <c r="AM19" i="7"/>
  <c r="AK19" i="7"/>
  <c r="AP19" i="7" s="1"/>
  <c r="AH19" i="7"/>
  <c r="AI19" i="7" s="1"/>
  <c r="AE19" i="7"/>
  <c r="AC19" i="7"/>
  <c r="AA19" i="7"/>
  <c r="AF19" i="7" s="1"/>
  <c r="Y19" i="7"/>
  <c r="V19" i="7"/>
  <c r="T19" i="7"/>
  <c r="R19" i="7"/>
  <c r="P19" i="7"/>
  <c r="N19" i="7"/>
  <c r="L19" i="7"/>
  <c r="BM5" i="7"/>
  <c r="BN5" i="7" s="1"/>
  <c r="AS5" i="7" s="1"/>
  <c r="AT5" i="7" s="1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AF5" i="7" s="1"/>
  <c r="Y5" i="7"/>
  <c r="V5" i="7"/>
  <c r="T5" i="7"/>
  <c r="R5" i="7"/>
  <c r="P5" i="7"/>
  <c r="N5" i="7"/>
  <c r="L5" i="7"/>
  <c r="BN11" i="7"/>
  <c r="BM11" i="7"/>
  <c r="BL11" i="7"/>
  <c r="BK11" i="7"/>
  <c r="AW11" i="7"/>
  <c r="AV11" i="7"/>
  <c r="AR11" i="7"/>
  <c r="AS11" i="7" s="1"/>
  <c r="AT11" i="7" s="1"/>
  <c r="AO11" i="7"/>
  <c r="AM11" i="7"/>
  <c r="AK11" i="7"/>
  <c r="AH11" i="7"/>
  <c r="AI11" i="7" s="1"/>
  <c r="AF11" i="7"/>
  <c r="AE11" i="7"/>
  <c r="AC11" i="7"/>
  <c r="AA11" i="7"/>
  <c r="Y11" i="7"/>
  <c r="V11" i="7"/>
  <c r="T11" i="7"/>
  <c r="R11" i="7"/>
  <c r="P11" i="7"/>
  <c r="W11" i="7" s="1"/>
  <c r="N11" i="7"/>
  <c r="L11" i="7"/>
  <c r="BM13" i="7"/>
  <c r="BN13" i="7" s="1"/>
  <c r="BL13" i="7"/>
  <c r="BK13" i="7"/>
  <c r="BE13" i="7" s="1"/>
  <c r="BD13" i="7"/>
  <c r="AV13" i="7"/>
  <c r="AW13" i="7" s="1"/>
  <c r="AR13" i="7"/>
  <c r="AO13" i="7"/>
  <c r="AM13" i="7"/>
  <c r="AK13" i="7"/>
  <c r="AP13" i="7" s="1"/>
  <c r="AH13" i="7"/>
  <c r="AI13" i="7" s="1"/>
  <c r="AE13" i="7"/>
  <c r="AC13" i="7"/>
  <c r="AA13" i="7"/>
  <c r="Y13" i="7"/>
  <c r="V13" i="7"/>
  <c r="T13" i="7"/>
  <c r="R13" i="7"/>
  <c r="P13" i="7"/>
  <c r="W13" i="7" s="1"/>
  <c r="N13" i="7"/>
  <c r="L13" i="7"/>
  <c r="BM15" i="7"/>
  <c r="BL15" i="7"/>
  <c r="BK15" i="7"/>
  <c r="BD15" i="7" s="1"/>
  <c r="AV15" i="7"/>
  <c r="AW15" i="7" s="1"/>
  <c r="AR15" i="7"/>
  <c r="AO15" i="7"/>
  <c r="AP15" i="7" s="1"/>
  <c r="AM15" i="7"/>
  <c r="AK15" i="7"/>
  <c r="AH15" i="7"/>
  <c r="AI15" i="7" s="1"/>
  <c r="AE15" i="7"/>
  <c r="AC15" i="7"/>
  <c r="AA15" i="7"/>
  <c r="Y15" i="7"/>
  <c r="V15" i="7"/>
  <c r="T15" i="7"/>
  <c r="R15" i="7"/>
  <c r="P15" i="7"/>
  <c r="N15" i="7"/>
  <c r="L15" i="7"/>
  <c r="BM20" i="7"/>
  <c r="BN20" i="7" s="1"/>
  <c r="BL20" i="7"/>
  <c r="BK20" i="7"/>
  <c r="AV20" i="7"/>
  <c r="AW20" i="7" s="1"/>
  <c r="AR20" i="7"/>
  <c r="AS20" i="7" s="1"/>
  <c r="AT20" i="7" s="1"/>
  <c r="AO20" i="7"/>
  <c r="AM20" i="7"/>
  <c r="AK20" i="7"/>
  <c r="AH20" i="7"/>
  <c r="AI20" i="7" s="1"/>
  <c r="AE20" i="7"/>
  <c r="AC20" i="7"/>
  <c r="AA20" i="7"/>
  <c r="AF20" i="7" s="1"/>
  <c r="Y20" i="7"/>
  <c r="V20" i="7"/>
  <c r="T20" i="7"/>
  <c r="R20" i="7"/>
  <c r="P20" i="7"/>
  <c r="N20" i="7"/>
  <c r="L20" i="7"/>
  <c r="BN18" i="7"/>
  <c r="BM18" i="7"/>
  <c r="BL18" i="7"/>
  <c r="BK18" i="7"/>
  <c r="AW18" i="7"/>
  <c r="AV18" i="7"/>
  <c r="AR18" i="7"/>
  <c r="AO18" i="7"/>
  <c r="AM18" i="7"/>
  <c r="AK18" i="7"/>
  <c r="AI18" i="7"/>
  <c r="AH18" i="7"/>
  <c r="AF18" i="7"/>
  <c r="AE18" i="7"/>
  <c r="AC18" i="7"/>
  <c r="AA18" i="7"/>
  <c r="Y18" i="7"/>
  <c r="V18" i="7"/>
  <c r="T18" i="7"/>
  <c r="R18" i="7"/>
  <c r="P18" i="7"/>
  <c r="W18" i="7" s="1"/>
  <c r="N18" i="7"/>
  <c r="L18" i="7"/>
  <c r="BM12" i="7"/>
  <c r="BN12" i="7" s="1"/>
  <c r="BL12" i="7"/>
  <c r="BK12" i="7"/>
  <c r="BE12" i="7" s="1"/>
  <c r="BD12" i="7"/>
  <c r="AV12" i="7"/>
  <c r="AW12" i="7" s="1"/>
  <c r="AR12" i="7"/>
  <c r="AO12" i="7"/>
  <c r="AM12" i="7"/>
  <c r="AK12" i="7"/>
  <c r="AI12" i="7"/>
  <c r="AH12" i="7"/>
  <c r="AE12" i="7"/>
  <c r="AC12" i="7"/>
  <c r="AA12" i="7"/>
  <c r="Y12" i="7"/>
  <c r="V12" i="7"/>
  <c r="T12" i="7"/>
  <c r="R12" i="7"/>
  <c r="P12" i="7"/>
  <c r="N12" i="7"/>
  <c r="L12" i="7"/>
  <c r="BM6" i="7"/>
  <c r="BL6" i="7"/>
  <c r="BK6" i="7"/>
  <c r="BE6" i="7" s="1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N10" i="7"/>
  <c r="BM10" i="7"/>
  <c r="BL10" i="7"/>
  <c r="BK10" i="7"/>
  <c r="AW10" i="7"/>
  <c r="AV10" i="7"/>
  <c r="AR10" i="7"/>
  <c r="AS10" i="7" s="1"/>
  <c r="AT10" i="7" s="1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4" i="7"/>
  <c r="BN4" i="7" s="1"/>
  <c r="AS4" i="7" s="1"/>
  <c r="AT4" i="7" s="1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17" i="7"/>
  <c r="BL17" i="7"/>
  <c r="BK17" i="7"/>
  <c r="BD17" i="7"/>
  <c r="AW17" i="7"/>
  <c r="AV17" i="7"/>
  <c r="AR17" i="7"/>
  <c r="AP17" i="7"/>
  <c r="AO17" i="7"/>
  <c r="AM17" i="7"/>
  <c r="AK17" i="7"/>
  <c r="AI17" i="7"/>
  <c r="AH17" i="7"/>
  <c r="AE17" i="7"/>
  <c r="AC17" i="7"/>
  <c r="AA17" i="7"/>
  <c r="AF17" i="7" s="1"/>
  <c r="Y17" i="7"/>
  <c r="V17" i="7"/>
  <c r="T17" i="7"/>
  <c r="R17" i="7"/>
  <c r="P17" i="7"/>
  <c r="N17" i="7"/>
  <c r="L17" i="7"/>
  <c r="BM16" i="7"/>
  <c r="BL16" i="7"/>
  <c r="BK16" i="7"/>
  <c r="BD16" i="7" s="1"/>
  <c r="AV16" i="7"/>
  <c r="AW16" i="7" s="1"/>
  <c r="AR16" i="7"/>
  <c r="AO16" i="7"/>
  <c r="AM16" i="7"/>
  <c r="AK16" i="7"/>
  <c r="AP16" i="7" s="1"/>
  <c r="AI16" i="7"/>
  <c r="AH16" i="7"/>
  <c r="AE16" i="7"/>
  <c r="AC16" i="7"/>
  <c r="AA16" i="7"/>
  <c r="Y16" i="7"/>
  <c r="V16" i="7"/>
  <c r="T16" i="7"/>
  <c r="R16" i="7"/>
  <c r="P16" i="7"/>
  <c r="N16" i="7"/>
  <c r="L16" i="7"/>
  <c r="BM21" i="7"/>
  <c r="BN21" i="7" s="1"/>
  <c r="BL21" i="7"/>
  <c r="BK21" i="7"/>
  <c r="AV21" i="7"/>
  <c r="AW21" i="7" s="1"/>
  <c r="AR21" i="7"/>
  <c r="AO21" i="7"/>
  <c r="AM21" i="7"/>
  <c r="AK21" i="7"/>
  <c r="AH21" i="7"/>
  <c r="AI21" i="7" s="1"/>
  <c r="AE21" i="7"/>
  <c r="AC21" i="7"/>
  <c r="AA21" i="7"/>
  <c r="Y21" i="7"/>
  <c r="V21" i="7"/>
  <c r="T21" i="7"/>
  <c r="R21" i="7"/>
  <c r="P21" i="7"/>
  <c r="N21" i="7"/>
  <c r="L21" i="7"/>
  <c r="BM8" i="7"/>
  <c r="BN8" i="7" s="1"/>
  <c r="BL8" i="7"/>
  <c r="BK8" i="7"/>
  <c r="AV8" i="7"/>
  <c r="AW8" i="7" s="1"/>
  <c r="AR8" i="7"/>
  <c r="AS8" i="7" s="1"/>
  <c r="AT8" i="7" s="1"/>
  <c r="AO8" i="7"/>
  <c r="AM8" i="7"/>
  <c r="AK8" i="7"/>
  <c r="AH8" i="7"/>
  <c r="AI8" i="7" s="1"/>
  <c r="AE8" i="7"/>
  <c r="AF8" i="7" s="1"/>
  <c r="AC8" i="7"/>
  <c r="AA8" i="7"/>
  <c r="Y8" i="7"/>
  <c r="V8" i="7"/>
  <c r="T8" i="7"/>
  <c r="R8" i="7"/>
  <c r="P8" i="7"/>
  <c r="W8" i="7" s="1"/>
  <c r="N8" i="7"/>
  <c r="L8" i="7"/>
  <c r="BM14" i="7"/>
  <c r="BN14" i="7" s="1"/>
  <c r="BL14" i="7"/>
  <c r="BK14" i="7"/>
  <c r="BD14" i="7" s="1"/>
  <c r="AV14" i="7"/>
  <c r="AW14" i="7" s="1"/>
  <c r="AR14" i="7"/>
  <c r="AO14" i="7"/>
  <c r="AM14" i="7"/>
  <c r="AK14" i="7"/>
  <c r="AP14" i="7" s="1"/>
  <c r="AH14" i="7"/>
  <c r="AI14" i="7" s="1"/>
  <c r="AE14" i="7"/>
  <c r="AC14" i="7"/>
  <c r="AA14" i="7"/>
  <c r="Y14" i="7"/>
  <c r="V14" i="7"/>
  <c r="T14" i="7"/>
  <c r="R14" i="7"/>
  <c r="P14" i="7"/>
  <c r="N14" i="7"/>
  <c r="L14" i="7"/>
  <c r="BM3" i="7"/>
  <c r="BL3" i="7"/>
  <c r="BK3" i="7"/>
  <c r="BE3" i="7" s="1"/>
  <c r="AV3" i="7"/>
  <c r="AW3" i="7" s="1"/>
  <c r="AR3" i="7"/>
  <c r="AO3" i="7"/>
  <c r="AM3" i="7"/>
  <c r="AK3" i="7"/>
  <c r="AP3" i="7" s="1"/>
  <c r="AI3" i="7"/>
  <c r="AH3" i="7"/>
  <c r="AE3" i="7"/>
  <c r="AC3" i="7"/>
  <c r="AF3" i="7" s="1"/>
  <c r="AA3" i="7"/>
  <c r="Y3" i="7"/>
  <c r="V3" i="7"/>
  <c r="T3" i="7"/>
  <c r="R3" i="7"/>
  <c r="P3" i="7"/>
  <c r="N3" i="7"/>
  <c r="L3" i="7"/>
  <c r="BM7" i="7"/>
  <c r="BL7" i="7"/>
  <c r="BK7" i="7"/>
  <c r="BE7" i="7"/>
  <c r="BD7" i="7"/>
  <c r="AW7" i="7"/>
  <c r="AR7" i="7"/>
  <c r="AO7" i="7"/>
  <c r="AM7" i="7"/>
  <c r="AK7" i="7"/>
  <c r="AH7" i="7"/>
  <c r="AI7" i="7" s="1"/>
  <c r="AE7" i="7"/>
  <c r="AC7" i="7"/>
  <c r="AA7" i="7"/>
  <c r="AF7" i="7" s="1"/>
  <c r="Y7" i="7"/>
  <c r="V7" i="7"/>
  <c r="T7" i="7"/>
  <c r="R7" i="7"/>
  <c r="P7" i="7"/>
  <c r="N7" i="7"/>
  <c r="L7" i="7"/>
  <c r="BN9" i="7"/>
  <c r="BM9" i="7"/>
  <c r="BL9" i="7"/>
  <c r="BK9" i="7"/>
  <c r="BE9" i="7"/>
  <c r="AW9" i="7"/>
  <c r="AV9" i="7"/>
  <c r="AR9" i="7"/>
  <c r="AO9" i="7"/>
  <c r="AM9" i="7"/>
  <c r="AK9" i="7"/>
  <c r="AH9" i="7"/>
  <c r="AI9" i="7" s="1"/>
  <c r="AE9" i="7"/>
  <c r="AF9" i="7" s="1"/>
  <c r="AC9" i="7"/>
  <c r="AA9" i="7"/>
  <c r="Y9" i="7"/>
  <c r="V9" i="7"/>
  <c r="T9" i="7"/>
  <c r="R9" i="7"/>
  <c r="P9" i="7"/>
  <c r="W9" i="7" s="1"/>
  <c r="N9" i="7"/>
  <c r="L9" i="7"/>
  <c r="BD9" i="7" l="1"/>
  <c r="AZ9" i="7" s="1"/>
  <c r="AP7" i="7"/>
  <c r="BD3" i="7"/>
  <c r="W14" i="7"/>
  <c r="D14" i="7" s="1"/>
  <c r="F14" i="7" s="1"/>
  <c r="AP8" i="7"/>
  <c r="AF4" i="7"/>
  <c r="AF10" i="7"/>
  <c r="AP10" i="7"/>
  <c r="AP6" i="7"/>
  <c r="W12" i="7"/>
  <c r="AP9" i="7"/>
  <c r="D9" i="7" s="1"/>
  <c r="AZ7" i="7"/>
  <c r="BO7" i="7" s="1"/>
  <c r="AF14" i="7"/>
  <c r="AS21" i="7"/>
  <c r="AT21" i="7" s="1"/>
  <c r="AF16" i="7"/>
  <c r="W4" i="7"/>
  <c r="D4" i="7" s="1"/>
  <c r="AS12" i="7"/>
  <c r="AT12" i="7" s="1"/>
  <c r="AS18" i="7"/>
  <c r="AT18" i="7" s="1"/>
  <c r="AP20" i="7"/>
  <c r="AF13" i="7"/>
  <c r="D13" i="7" s="1"/>
  <c r="AS13" i="7"/>
  <c r="AT13" i="7" s="1"/>
  <c r="AP11" i="7"/>
  <c r="D11" i="7" s="1"/>
  <c r="AZ13" i="7"/>
  <c r="BO13" i="7" s="1"/>
  <c r="G13" i="7" s="1"/>
  <c r="H13" i="7" s="1"/>
  <c r="I13" i="7" s="1"/>
  <c r="W7" i="7"/>
  <c r="D7" i="7" s="1"/>
  <c r="AF21" i="7"/>
  <c r="W17" i="7"/>
  <c r="D17" i="7" s="1"/>
  <c r="AP4" i="7"/>
  <c r="AF6" i="7"/>
  <c r="AP12" i="7"/>
  <c r="W5" i="7"/>
  <c r="W19" i="7"/>
  <c r="D19" i="7" s="1"/>
  <c r="BN16" i="7"/>
  <c r="AS16" i="7" s="1"/>
  <c r="AT16" i="7" s="1"/>
  <c r="AS9" i="7"/>
  <c r="AT9" i="7" s="1"/>
  <c r="D3" i="7"/>
  <c r="BN7" i="7"/>
  <c r="AS7" i="7" s="1"/>
  <c r="AT7" i="7" s="1"/>
  <c r="W3" i="7"/>
  <c r="BN3" i="7"/>
  <c r="AS3" i="7" s="1"/>
  <c r="AT3" i="7" s="1"/>
  <c r="E14" i="7"/>
  <c r="D8" i="7"/>
  <c r="F17" i="7"/>
  <c r="E17" i="7"/>
  <c r="BD11" i="7"/>
  <c r="BE11" i="7"/>
  <c r="BD8" i="7"/>
  <c r="BD4" i="7"/>
  <c r="BE4" i="7" s="1"/>
  <c r="W6" i="7"/>
  <c r="D6" i="7" s="1"/>
  <c r="BE20" i="7"/>
  <c r="BD20" i="7"/>
  <c r="AS14" i="7"/>
  <c r="AT14" i="7" s="1"/>
  <c r="BE14" i="7"/>
  <c r="AZ14" i="7" s="1"/>
  <c r="AP21" i="7"/>
  <c r="BE21" i="7"/>
  <c r="BD21" i="7"/>
  <c r="BE16" i="7"/>
  <c r="AZ16" i="7" s="1"/>
  <c r="BE17" i="7"/>
  <c r="AZ17" i="7" s="1"/>
  <c r="BN17" i="7"/>
  <c r="AS17" i="7" s="1"/>
  <c r="AT17" i="7" s="1"/>
  <c r="BN6" i="7"/>
  <c r="AS6" i="7" s="1"/>
  <c r="AT6" i="7" s="1"/>
  <c r="AZ12" i="7"/>
  <c r="W20" i="7"/>
  <c r="W15" i="7"/>
  <c r="D15" i="7" s="1"/>
  <c r="BE15" i="7"/>
  <c r="BA13" i="7"/>
  <c r="AP5" i="7"/>
  <c r="D5" i="7" s="1"/>
  <c r="BD18" i="7"/>
  <c r="D20" i="7"/>
  <c r="BA7" i="7"/>
  <c r="AZ3" i="7"/>
  <c r="BA3" i="7" s="1"/>
  <c r="W21" i="7"/>
  <c r="D21" i="7" s="1"/>
  <c r="W16" i="7"/>
  <c r="D16" i="7" s="1"/>
  <c r="W10" i="7"/>
  <c r="D10" i="7" s="1"/>
  <c r="BE10" i="7"/>
  <c r="BD10" i="7"/>
  <c r="BD6" i="7"/>
  <c r="AF12" i="7"/>
  <c r="D12" i="7" s="1"/>
  <c r="BA12" i="7"/>
  <c r="AP18" i="7"/>
  <c r="D18" i="7" s="1"/>
  <c r="AZ20" i="7"/>
  <c r="AF15" i="7"/>
  <c r="BN15" i="7"/>
  <c r="AS15" i="7" s="1"/>
  <c r="AT15" i="7" s="1"/>
  <c r="BD19" i="7"/>
  <c r="BD5" i="7"/>
  <c r="BN19" i="7"/>
  <c r="AS19" i="7" s="1"/>
  <c r="AT19" i="7" s="1"/>
  <c r="E7" i="7" l="1"/>
  <c r="F7" i="7"/>
  <c r="G7" i="7"/>
  <c r="H7" i="7" s="1"/>
  <c r="I7" i="7" s="1"/>
  <c r="F19" i="7"/>
  <c r="E19" i="7"/>
  <c r="F9" i="7"/>
  <c r="E9" i="7"/>
  <c r="E11" i="7"/>
  <c r="F11" i="7"/>
  <c r="E13" i="7"/>
  <c r="F13" i="7"/>
  <c r="AZ18" i="7"/>
  <c r="BA18" i="7" s="1"/>
  <c r="BO18" i="7" s="1"/>
  <c r="G18" i="7" s="1"/>
  <c r="H18" i="7" s="1"/>
  <c r="I18" i="7" s="1"/>
  <c r="BO12" i="7"/>
  <c r="G12" i="7" s="1"/>
  <c r="H12" i="7" s="1"/>
  <c r="I12" i="7" s="1"/>
  <c r="BE18" i="7"/>
  <c r="AZ4" i="7"/>
  <c r="BA4" i="7" s="1"/>
  <c r="BO4" i="7" s="1"/>
  <c r="G4" i="7" s="1"/>
  <c r="H4" i="7" s="1"/>
  <c r="I4" i="7" s="1"/>
  <c r="BA14" i="7"/>
  <c r="BO14" i="7" s="1"/>
  <c r="G14" i="7" s="1"/>
  <c r="H14" i="7" s="1"/>
  <c r="I14" i="7" s="1"/>
  <c r="J14" i="7" s="1"/>
  <c r="F12" i="7"/>
  <c r="J12" i="7" s="1"/>
  <c r="E12" i="7"/>
  <c r="E21" i="7"/>
  <c r="F21" i="7"/>
  <c r="E5" i="7"/>
  <c r="F5" i="7"/>
  <c r="F18" i="7"/>
  <c r="E18" i="7"/>
  <c r="BO9" i="7"/>
  <c r="E20" i="7"/>
  <c r="F20" i="7"/>
  <c r="AZ21" i="7"/>
  <c r="BA21" i="7" s="1"/>
  <c r="BO21" i="7" s="1"/>
  <c r="G21" i="7" s="1"/>
  <c r="H21" i="7" s="1"/>
  <c r="I21" i="7" s="1"/>
  <c r="BA20" i="7"/>
  <c r="BO20" i="7" s="1"/>
  <c r="G20" i="7" s="1"/>
  <c r="H20" i="7" s="1"/>
  <c r="I20" i="7" s="1"/>
  <c r="E10" i="7"/>
  <c r="F10" i="7"/>
  <c r="BE8" i="7"/>
  <c r="F16" i="7"/>
  <c r="E16" i="7"/>
  <c r="AZ10" i="7"/>
  <c r="AZ15" i="7"/>
  <c r="BA9" i="7"/>
  <c r="BA17" i="7"/>
  <c r="BO17" i="7" s="1"/>
  <c r="G17" i="7" s="1"/>
  <c r="H17" i="7" s="1"/>
  <c r="I17" i="7" s="1"/>
  <c r="J17" i="7" s="1"/>
  <c r="E8" i="7"/>
  <c r="F8" i="7"/>
  <c r="BO3" i="7"/>
  <c r="G3" i="7" s="1"/>
  <c r="H3" i="7" s="1"/>
  <c r="I3" i="7" s="1"/>
  <c r="F15" i="7"/>
  <c r="E15" i="7"/>
  <c r="E3" i="7"/>
  <c r="F3" i="7"/>
  <c r="G9" i="7"/>
  <c r="H9" i="7" s="1"/>
  <c r="I9" i="7" s="1"/>
  <c r="J9" i="7" s="1"/>
  <c r="J13" i="7"/>
  <c r="AZ5" i="7"/>
  <c r="BA5" i="7" s="1"/>
  <c r="AZ6" i="7"/>
  <c r="BA6" i="7" s="1"/>
  <c r="BE5" i="7"/>
  <c r="J7" i="7"/>
  <c r="AZ11" i="7"/>
  <c r="BA11" i="7" s="1"/>
  <c r="AZ8" i="7"/>
  <c r="AZ19" i="7"/>
  <c r="BA19" i="7" s="1"/>
  <c r="BA16" i="7"/>
  <c r="BO16" i="7" s="1"/>
  <c r="G16" i="7" s="1"/>
  <c r="H16" i="7" s="1"/>
  <c r="I16" i="7" s="1"/>
  <c r="F6" i="7"/>
  <c r="E6" i="7"/>
  <c r="E4" i="7"/>
  <c r="F4" i="7"/>
  <c r="J4" i="7" l="1"/>
  <c r="BO5" i="7"/>
  <c r="G5" i="7" s="1"/>
  <c r="H5" i="7" s="1"/>
  <c r="I5" i="7" s="1"/>
  <c r="BO11" i="7"/>
  <c r="G11" i="7" s="1"/>
  <c r="H11" i="7" s="1"/>
  <c r="I11" i="7" s="1"/>
  <c r="J11" i="7" s="1"/>
  <c r="BA8" i="7"/>
  <c r="J3" i="7"/>
  <c r="BO8" i="7"/>
  <c r="G8" i="7" s="1"/>
  <c r="H8" i="7" s="1"/>
  <c r="I8" i="7" s="1"/>
  <c r="J8" i="7" s="1"/>
  <c r="J18" i="7"/>
  <c r="J5" i="7"/>
  <c r="BA15" i="7"/>
  <c r="BO15" i="7" s="1"/>
  <c r="G15" i="7" s="1"/>
  <c r="H15" i="7" s="1"/>
  <c r="I15" i="7" s="1"/>
  <c r="J15" i="7" s="1"/>
  <c r="BO6" i="7"/>
  <c r="G6" i="7" s="1"/>
  <c r="H6" i="7" s="1"/>
  <c r="I6" i="7" s="1"/>
  <c r="J6" i="7" s="1"/>
  <c r="J16" i="7"/>
  <c r="J20" i="7"/>
  <c r="J21" i="7"/>
  <c r="BO19" i="7"/>
  <c r="G19" i="7" s="1"/>
  <c r="H19" i="7" s="1"/>
  <c r="I19" i="7" s="1"/>
  <c r="J19" i="7" s="1"/>
  <c r="BA10" i="7"/>
  <c r="BO10" i="7" s="1"/>
  <c r="G10" i="7" s="1"/>
  <c r="H10" i="7" s="1"/>
  <c r="I10" i="7" s="1"/>
  <c r="J10" i="7" s="1"/>
</calcChain>
</file>

<file path=xl/sharedStrings.xml><?xml version="1.0" encoding="utf-8"?>
<sst xmlns="http://schemas.openxmlformats.org/spreadsheetml/2006/main" count="90" uniqueCount="89">
  <si>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</si>
  <si>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</si>
  <si>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</si>
  <si>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</si>
  <si>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</si>
  <si>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</si>
  <si>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</si>
  <si>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</si>
  <si>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</si>
  <si>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</si>
  <si>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</si>
  <si>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</si>
  <si>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</si>
  <si>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</si>
  <si>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</si>
  <si>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</si>
  <si>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</si>
  <si>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</si>
  <si>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</si>
  <si>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</si>
  <si>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</si>
  <si>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</si>
  <si>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</si>
  <si>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</si>
  <si>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</si>
  <si>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</si>
  <si>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</si>
  <si>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</si>
  <si>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</si>
  <si>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</si>
  <si>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</si>
  <si>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</si>
  <si>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</si>
  <si>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</si>
  <si>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</si>
  <si>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</si>
  <si>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</si>
  <si>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</si>
  <si>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</si>
  <si>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</si>
  <si>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</si>
  <si>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ΕΙΡΗΝΗ</t>
  </si>
  <si>
    <t>ΑΓΑΛΙΑ-ΠΟΛΙΤΗ</t>
  </si>
  <si>
    <t>ΑΛΒΑΝΟΣ</t>
  </si>
  <si>
    <t>ΔΗΜΗΤΡΙΟΣ</t>
  </si>
  <si>
    <t>ΑΝΑΣΤΑΣΙΑΔΗΣ</t>
  </si>
  <si>
    <t>ΠΑΝΑΓΙΩΤΗΣ</t>
  </si>
  <si>
    <t>ΑΤΣΙΚΠΑΣΗ</t>
  </si>
  <si>
    <t>ΜΑΡΘΑ</t>
  </si>
  <si>
    <t>ΕΛΕΥΘΕΡΙΟΥ</t>
  </si>
  <si>
    <t>ΕΥΣΤΡΑΤΙΑ</t>
  </si>
  <si>
    <t>ΖΟΡΜΠΑ</t>
  </si>
  <si>
    <t>ΠΑΡΑΣΚΕΥΗ</t>
  </si>
  <si>
    <t>ΚΑΛΑΤΖΗΣ</t>
  </si>
  <si>
    <t xml:space="preserve">ΚΑΡΙΠΗ </t>
  </si>
  <si>
    <t>ΡΕΒΕΚΚΑ</t>
  </si>
  <si>
    <t xml:space="preserve">ΚΟΥΡΟΓΕΝΗ </t>
  </si>
  <si>
    <t>ΑΦΡΟΔΙΤΗ</t>
  </si>
  <si>
    <t>ΜΩΡΑΪΤΟΥ</t>
  </si>
  <si>
    <t>ΚΟΣΜΙΑ</t>
  </si>
  <si>
    <t>ΠΑΜΠΟΥΚΤΣΗ</t>
  </si>
  <si>
    <t>ΠΑΝΑΓΙΩΤΑ</t>
  </si>
  <si>
    <t>ΠΑΠΑΔΟΠΟΥΛΟΣ</t>
  </si>
  <si>
    <t>ΣΩΤΗΡΙΟΣ</t>
  </si>
  <si>
    <t xml:space="preserve">ΠΟΛΥΤΑΚΗ </t>
  </si>
  <si>
    <t>ΑΓΓΕΛΙΚΗ</t>
  </si>
  <si>
    <t>ΡΟΥΣΣΗΣ</t>
  </si>
  <si>
    <t>ΑΝΑΣΤΑΣΙΟΣ</t>
  </si>
  <si>
    <t>ΣΤΑΜΠΕΛΟΣ</t>
  </si>
  <si>
    <t>ΞΕΝΟΦΩΝ</t>
  </si>
  <si>
    <t>ΤΣΑΚΥΡΗ</t>
  </si>
  <si>
    <t>ΤΣΙΩΡΑΣ</t>
  </si>
  <si>
    <t>ΣΑΒΒΑΣ</t>
  </si>
  <si>
    <t>ΤΣΟΥΡΓΙΑΝΝΗΣ</t>
  </si>
  <si>
    <t>ΛΑΜΠΡΟΣ</t>
  </si>
  <si>
    <t>ΦΕΛΕΚΗ</t>
  </si>
  <si>
    <t>ΕΛΕΥΘΕΡΙΑ</t>
  </si>
  <si>
    <t>ΒΑΘΜΟΛΟΓΙΑ Α΄ (max 1.000)</t>
  </si>
  <si>
    <t>33% * A΄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</si>
  <si>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</si>
  <si>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</si>
  <si>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</si>
  <si>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</si>
  <si>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</si>
  <si>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</si>
  <si>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</si>
  <si>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</si>
  <si>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</si>
  <si>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Ανάπτυξης 
ΠΕΡΙΦΕΡΕΙΑ ΒΟΡΕΙΟΥ ΑΙΓΑΙΟΥ
 </t>
    </r>
    <r>
      <rPr>
        <sz val="12"/>
        <color theme="1"/>
        <rFont val="Arial"/>
        <family val="2"/>
        <charset val="161"/>
      </rPr>
      <t xml:space="preserve">  ΠΡΟΚΗΡΥΞΗ: 33730/19.06.2025 (ΑΔΑ: Ψ2ΦΝ46ΜΤΛ6-2ΧΕ)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</si>
</sst>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/>
    <xf numFmtId="164" fontId="2" fillId="0" borderId="1" xfId="0" applyNumberFormat="1" applyFont="1" applyBorder="1"/>
    <xf numFmtId="0" fontId="2" fillId="2" borderId="1" xfId="0" applyFont="1" applyFill="1" applyBorder="1"/>
    <xf numFmtId="0" fontId="2" fillId="3" borderId="2" xfId="0" applyFont="1" applyFill="1" applyBorder="1"/>
    <xf numFmtId="0" fontId="2" fillId="3" borderId="1" xfId="0" applyFont="1" applyFill="1" applyBorder="1"/>
    <xf numFmtId="0" fontId="7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2" borderId="0" xfId="0" applyFont="1" applyFill="1"/>
    <xf numFmtId="2" fontId="3" fillId="0" borderId="0" xfId="0" applyNumberFormat="1" applyFont="1"/>
    <xf numFmtId="2" fontId="1" fillId="0" borderId="1" xfId="0" applyNumberFormat="1" applyFont="1" applyBorder="1" applyAlignment="1">
      <alignment horizontal="center"/>
    </xf>
    <xf numFmtId="0" fontId="3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1"/>
  <sheetViews>
    <sheetView tabSelected="1" workbookViewId="0">
      <selection activeCell="G2" sqref="G2"/>
    </sheetView>
  </sheetViews>
  <sheetFormatPr defaultRowHeight="15" x14ac:dyDescent="0.25"/>
  <cols>
    <col min="2" max="2" width="19" bestFit="1" customWidth="1"/>
    <col min="3" max="3" width="22.140625" bestFit="1" customWidth="1"/>
    <col min="10" max="10" width="9.140625" style="21"/>
  </cols>
  <sheetData>
    <row r="1" spans="1:68" ht="93.75" customHeight="1" x14ac:dyDescent="0.35">
      <c r="A1" s="26" t="s">
        <v>88</v>
      </c>
      <c r="B1" s="26"/>
      <c r="C1" s="26"/>
      <c r="D1" s="26"/>
      <c r="E1" s="26"/>
      <c r="F1" s="26"/>
      <c r="G1" s="26"/>
      <c r="H1" s="26"/>
      <c r="I1" s="26"/>
      <c r="J1" s="26"/>
      <c r="K1" s="10"/>
      <c r="L1" s="10"/>
      <c r="M1" s="10"/>
      <c r="N1" s="10"/>
    </row>
    <row r="2" spans="1:68" s="13" customFormat="1" ht="120" x14ac:dyDescent="0.25">
      <c r="A2" s="11" t="s">
        <v>0</v>
      </c>
      <c r="B2" s="11" t="s">
        <v>10</v>
      </c>
      <c r="C2" s="11" t="s">
        <v>11</v>
      </c>
      <c r="D2" s="11" t="s">
        <v>1</v>
      </c>
      <c r="E2" s="11" t="s">
        <v>77</v>
      </c>
      <c r="F2" s="11" t="s">
        <v>78</v>
      </c>
      <c r="G2" s="11"/>
      <c r="H2" s="11" t="s">
        <v>79</v>
      </c>
      <c r="I2" s="11" t="s">
        <v>80</v>
      </c>
      <c r="J2" s="11" t="s">
        <v>81</v>
      </c>
      <c r="K2" s="25" t="s">
        <v>2</v>
      </c>
      <c r="L2" s="25"/>
      <c r="M2" s="25" t="s">
        <v>3</v>
      </c>
      <c r="N2" s="25"/>
      <c r="O2" s="25" t="s">
        <v>5</v>
      </c>
      <c r="P2" s="25"/>
      <c r="Q2" s="25" t="s">
        <v>14</v>
      </c>
      <c r="R2" s="25"/>
      <c r="S2" s="25" t="s">
        <v>12</v>
      </c>
      <c r="T2" s="25"/>
      <c r="U2" s="11" t="s">
        <v>13</v>
      </c>
      <c r="V2" s="11"/>
      <c r="W2" s="11" t="s">
        <v>82</v>
      </c>
      <c r="X2" s="25" t="s">
        <v>83</v>
      </c>
      <c r="Y2" s="25"/>
      <c r="Z2" s="25" t="s">
        <v>4</v>
      </c>
      <c r="AA2" s="25"/>
      <c r="AB2" s="23" t="s">
        <v>15</v>
      </c>
      <c r="AC2" s="24"/>
      <c r="AD2" s="23" t="s">
        <v>16</v>
      </c>
      <c r="AE2" s="24"/>
      <c r="AF2" s="11" t="s">
        <v>84</v>
      </c>
      <c r="AG2" s="25" t="s">
        <v>8</v>
      </c>
      <c r="AH2" s="25"/>
      <c r="AI2" s="11" t="s">
        <v>85</v>
      </c>
      <c r="AJ2" s="25" t="s">
        <v>6</v>
      </c>
      <c r="AK2" s="25"/>
      <c r="AL2" s="25" t="s">
        <v>86</v>
      </c>
      <c r="AM2" s="25"/>
      <c r="AN2" s="25" t="s">
        <v>7</v>
      </c>
      <c r="AO2" s="25"/>
      <c r="AP2" s="11" t="s">
        <v>87</v>
      </c>
      <c r="AQ2" s="11" t="s">
        <v>17</v>
      </c>
      <c r="AR2" s="23" t="s">
        <v>29</v>
      </c>
      <c r="AS2" s="24" t="s">
        <v>33</v>
      </c>
      <c r="AT2" s="12" t="s">
        <v>28</v>
      </c>
      <c r="AU2" s="23" t="s">
        <v>18</v>
      </c>
      <c r="AV2" s="24"/>
      <c r="AW2" s="12" t="s">
        <v>9</v>
      </c>
      <c r="AX2" s="11" t="s">
        <v>19</v>
      </c>
      <c r="AY2" s="11" t="s">
        <v>20</v>
      </c>
      <c r="AZ2" s="11" t="s">
        <v>34</v>
      </c>
      <c r="BA2" s="11" t="s">
        <v>35</v>
      </c>
      <c r="BB2" s="11" t="s">
        <v>21</v>
      </c>
      <c r="BC2" s="11" t="s">
        <v>22</v>
      </c>
      <c r="BD2" s="11" t="s">
        <v>36</v>
      </c>
      <c r="BE2" s="11" t="s">
        <v>37</v>
      </c>
      <c r="BF2" s="11" t="s">
        <v>23</v>
      </c>
      <c r="BG2" s="11" t="s">
        <v>24</v>
      </c>
      <c r="BH2" s="11" t="s">
        <v>25</v>
      </c>
      <c r="BI2" s="11" t="s">
        <v>26</v>
      </c>
      <c r="BJ2" s="11" t="s">
        <v>27</v>
      </c>
      <c r="BK2" s="11" t="s">
        <v>38</v>
      </c>
      <c r="BL2" s="11" t="s">
        <v>39</v>
      </c>
      <c r="BM2" s="11" t="s">
        <v>30</v>
      </c>
      <c r="BN2" s="11" t="s">
        <v>31</v>
      </c>
      <c r="BO2" s="11" t="s">
        <v>32</v>
      </c>
    </row>
    <row r="3" spans="1:68" s="20" customFormat="1" ht="15.75" customHeight="1" x14ac:dyDescent="0.3">
      <c r="A3" s="14">
        <v>1</v>
      </c>
      <c r="B3" s="15" t="s">
        <v>45</v>
      </c>
      <c r="C3" s="15" t="s">
        <v>46</v>
      </c>
      <c r="D3" s="16">
        <f>IF((L3+N3+W3+Y3+AF3+AI3+AP3)&gt;1000,1000,L3+N3+W3+Y3+AF3+AI3+AP3)</f>
        <v>670</v>
      </c>
      <c r="E3" s="16">
        <f>IF(D3&gt;1000,1000,D3)</f>
        <v>670</v>
      </c>
      <c r="F3" s="16">
        <f>D3*33%</f>
        <v>221.10000000000002</v>
      </c>
      <c r="G3" s="16">
        <f>AT3+AV3+BO3</f>
        <v>841.84999999999991</v>
      </c>
      <c r="H3" s="16">
        <f>IF(G3&gt;1000,1000,G3)</f>
        <v>841.84999999999991</v>
      </c>
      <c r="I3" s="17">
        <f>H3*33%</f>
        <v>277.81049999999999</v>
      </c>
      <c r="J3" s="22">
        <f>F3+I3</f>
        <v>498.91050000000001</v>
      </c>
      <c r="K3" s="18">
        <v>1</v>
      </c>
      <c r="L3" s="16">
        <f>K3*100</f>
        <v>100</v>
      </c>
      <c r="M3" s="19"/>
      <c r="N3" s="16">
        <f>M3*30</f>
        <v>0</v>
      </c>
      <c r="O3" s="19"/>
      <c r="P3" s="16">
        <f>O3*200</f>
        <v>0</v>
      </c>
      <c r="Q3" s="19"/>
      <c r="R3" s="16">
        <f>Q3*70</f>
        <v>0</v>
      </c>
      <c r="S3" s="19">
        <v>1</v>
      </c>
      <c r="T3" s="16">
        <f>S3*150</f>
        <v>150</v>
      </c>
      <c r="U3" s="19"/>
      <c r="V3" s="16">
        <f>IF(U3&gt;0,50,U3)</f>
        <v>0</v>
      </c>
      <c r="W3" s="16">
        <f>IF((P3+R3+T3+V3)&gt;250,250,P3+R3+T3+V3)</f>
        <v>150</v>
      </c>
      <c r="X3" s="19"/>
      <c r="Y3" s="16">
        <f>X3*275</f>
        <v>0</v>
      </c>
      <c r="Z3" s="19">
        <v>1</v>
      </c>
      <c r="AA3" s="16">
        <f>Z3*350</f>
        <v>350</v>
      </c>
      <c r="AB3" s="19"/>
      <c r="AC3" s="16">
        <f>AB3*100</f>
        <v>0</v>
      </c>
      <c r="AD3" s="19"/>
      <c r="AE3" s="16">
        <f>IF(AD3&gt;0,70,AD3)</f>
        <v>0</v>
      </c>
      <c r="AF3" s="16">
        <f>IF((AA3+AC3+AE3)&gt;420,420,AA3+AC3+AE3)</f>
        <v>350</v>
      </c>
      <c r="AG3" s="19">
        <v>4</v>
      </c>
      <c r="AH3" s="16">
        <f>AG3*5</f>
        <v>20</v>
      </c>
      <c r="AI3" s="16">
        <f>IF(AH3&gt;20,20,AH3)</f>
        <v>20</v>
      </c>
      <c r="AJ3" s="19">
        <v>1</v>
      </c>
      <c r="AK3" s="16">
        <f>AJ3*50</f>
        <v>50</v>
      </c>
      <c r="AL3" s="19"/>
      <c r="AM3" s="16">
        <f>AL3*30</f>
        <v>0</v>
      </c>
      <c r="AN3" s="19"/>
      <c r="AO3" s="16">
        <f>AN3*10</f>
        <v>0</v>
      </c>
      <c r="AP3" s="16">
        <f>IF((AK3+AM3+AO3)&gt;100,100,AK3+AM3+AO3)</f>
        <v>50</v>
      </c>
      <c r="AQ3" s="19">
        <v>394</v>
      </c>
      <c r="AR3" s="16">
        <f>IF(AQ3&gt;396,396,AQ3)</f>
        <v>394</v>
      </c>
      <c r="AS3" s="16">
        <f>AR3-BN3</f>
        <v>274</v>
      </c>
      <c r="AT3" s="16">
        <f>AS3*1.5</f>
        <v>411</v>
      </c>
      <c r="AU3" s="19">
        <v>39</v>
      </c>
      <c r="AV3" s="16">
        <f>AU3*1</f>
        <v>39</v>
      </c>
      <c r="AW3" s="16">
        <f>IF(AV3&gt;84,84,AV3)</f>
        <v>39</v>
      </c>
      <c r="AX3" s="19"/>
      <c r="AY3" s="19">
        <v>39</v>
      </c>
      <c r="AZ3" s="15">
        <f>IF(BK3+BL3+BD3+BE3+AX3&lt;120,AX3,120-BK3-BL3-BD3-BE3)</f>
        <v>0</v>
      </c>
      <c r="BA3" s="15">
        <f>IF(BK3+BL3+BD3+BE3+AZ3+AY3&lt;120,AY3,120-BK3-BL3-BD3-BE3-AZ3)</f>
        <v>19</v>
      </c>
      <c r="BB3" s="19"/>
      <c r="BC3" s="19">
        <v>101</v>
      </c>
      <c r="BD3" s="15">
        <f>IF(BK3+BL3+BB3&lt;120,BB3,120-BK3-BL3)</f>
        <v>0</v>
      </c>
      <c r="BE3" s="15">
        <f>IF(BK3+BL3+BB3+BC3&lt;120,BC3,120-BK3-BL3-BD3)</f>
        <v>101</v>
      </c>
      <c r="BF3" s="19"/>
      <c r="BG3" s="19"/>
      <c r="BH3" s="16"/>
      <c r="BI3" s="16"/>
      <c r="BJ3" s="16"/>
      <c r="BK3" s="16">
        <f>IF(BF3&lt;120,BF3,120)</f>
        <v>0</v>
      </c>
      <c r="BL3" s="16">
        <f>IF(BF3+BG3&lt;120,BG3,120-BF3-BG3)</f>
        <v>0</v>
      </c>
      <c r="BM3" s="16">
        <f>AX3+AY3+BB3+BC3+BF3+BG3</f>
        <v>140</v>
      </c>
      <c r="BN3" s="16">
        <f>IF(BM3&gt;120,120,BM3)</f>
        <v>120</v>
      </c>
      <c r="BO3" s="16">
        <f>IF(AY3+BC3+BG3&lt;BM3/2,(BK3+BL3)*5.5+(BD3+BE3)*4+(AZ3+BA3)*3,BK3*5.5+BL3*5.5*0.85+BD3*4+BE3*4*0.85+AZ3*3+BA3*3*0.85)</f>
        <v>391.84999999999997</v>
      </c>
      <c r="BP3" s="4"/>
    </row>
    <row r="4" spans="1:68" s="20" customFormat="1" ht="15.75" customHeight="1" x14ac:dyDescent="0.3">
      <c r="A4" s="14">
        <v>2</v>
      </c>
      <c r="B4" s="15" t="s">
        <v>56</v>
      </c>
      <c r="C4" s="15" t="s">
        <v>57</v>
      </c>
      <c r="D4" s="16">
        <f>IF((L4+N4+W4+Y4+AF4+AI4+AP4)&gt;1000,1000,L4+N4+W4+Y4+AF4+AI4+AP4)</f>
        <v>330</v>
      </c>
      <c r="E4" s="16">
        <f>IF(D4&gt;1000,1000,D4)</f>
        <v>330</v>
      </c>
      <c r="F4" s="16">
        <f>D4*33%</f>
        <v>108.9</v>
      </c>
      <c r="G4" s="16">
        <f>AT4+AV4+BO4</f>
        <v>973.5</v>
      </c>
      <c r="H4" s="16">
        <f>IF(G4&gt;1000,1000,G4)</f>
        <v>973.5</v>
      </c>
      <c r="I4" s="17">
        <f>H4*33%</f>
        <v>321.255</v>
      </c>
      <c r="J4" s="22">
        <f>F4+I4</f>
        <v>430.15499999999997</v>
      </c>
      <c r="K4" s="18">
        <v>1</v>
      </c>
      <c r="L4" s="16">
        <f>K4*100</f>
        <v>100</v>
      </c>
      <c r="M4" s="19"/>
      <c r="N4" s="16">
        <f>M4*30</f>
        <v>0</v>
      </c>
      <c r="O4" s="19"/>
      <c r="P4" s="16">
        <f>O4*200</f>
        <v>0</v>
      </c>
      <c r="Q4" s="19"/>
      <c r="R4" s="16">
        <f>Q4*70</f>
        <v>0</v>
      </c>
      <c r="S4" s="19">
        <v>1</v>
      </c>
      <c r="T4" s="16">
        <f>S4*150</f>
        <v>150</v>
      </c>
      <c r="U4" s="19">
        <v>1</v>
      </c>
      <c r="V4" s="16">
        <f>IF(U4&gt;0,50,U4)</f>
        <v>50</v>
      </c>
      <c r="W4" s="16">
        <f>IF((P4+R4+T4+V4)&gt;250,250,P4+R4+T4+V4)</f>
        <v>200</v>
      </c>
      <c r="X4" s="19"/>
      <c r="Y4" s="16">
        <f>X4*275</f>
        <v>0</v>
      </c>
      <c r="Z4" s="19"/>
      <c r="AA4" s="16">
        <f>Z4*350</f>
        <v>0</v>
      </c>
      <c r="AB4" s="19"/>
      <c r="AC4" s="16">
        <f>AB4*100</f>
        <v>0</v>
      </c>
      <c r="AD4" s="19"/>
      <c r="AE4" s="16">
        <f>IF(AD4&gt;0,70,AD4)</f>
        <v>0</v>
      </c>
      <c r="AF4" s="16">
        <f>IF((AA4+AC4+AE4)&gt;420,420,AA4+AC4+AE4)</f>
        <v>0</v>
      </c>
      <c r="AG4" s="19">
        <v>4</v>
      </c>
      <c r="AH4" s="16">
        <f>AG4*5</f>
        <v>20</v>
      </c>
      <c r="AI4" s="16">
        <f>IF(AH4&gt;20,20,AH4)</f>
        <v>20</v>
      </c>
      <c r="AJ4" s="19"/>
      <c r="AK4" s="16">
        <f>AJ4*50</f>
        <v>0</v>
      </c>
      <c r="AL4" s="19"/>
      <c r="AM4" s="16">
        <f>AL4*30</f>
        <v>0</v>
      </c>
      <c r="AN4" s="19">
        <v>1</v>
      </c>
      <c r="AO4" s="16">
        <f>AN4*10</f>
        <v>10</v>
      </c>
      <c r="AP4" s="16">
        <f>IF((AK4+AM4+AO4)&gt;100,100,AK4+AM4+AO4)</f>
        <v>10</v>
      </c>
      <c r="AQ4" s="19">
        <v>475</v>
      </c>
      <c r="AR4" s="16">
        <f>IF(AQ4&gt;396,396,AQ4)</f>
        <v>396</v>
      </c>
      <c r="AS4" s="16">
        <f>AR4-BN4</f>
        <v>276</v>
      </c>
      <c r="AT4" s="16">
        <f>AS4*1.5</f>
        <v>414</v>
      </c>
      <c r="AU4" s="19">
        <v>6</v>
      </c>
      <c r="AV4" s="16">
        <f>AU4*1</f>
        <v>6</v>
      </c>
      <c r="AW4" s="16">
        <f>IF(AV4&gt;84,84,AV4)</f>
        <v>6</v>
      </c>
      <c r="AX4" s="19">
        <v>157</v>
      </c>
      <c r="AY4" s="19"/>
      <c r="AZ4" s="15">
        <f>IF(BK4+BL4+BD4+BE4+AX4&lt;120,AX4,120-BK4-BL4-BD4-BE4)</f>
        <v>0</v>
      </c>
      <c r="BA4" s="15">
        <f>IF(BK4+BL4+BD4+BE4+AZ4+AY4&lt;120,AY4,120-BK4-BL4-BD4-BE4-AZ4)</f>
        <v>0</v>
      </c>
      <c r="BB4" s="19">
        <v>156</v>
      </c>
      <c r="BC4" s="19"/>
      <c r="BD4" s="15">
        <f>IF(BK4+BL4+BB4&lt;120,BB4,120-BK4-BL4)</f>
        <v>71</v>
      </c>
      <c r="BE4" s="15">
        <f>IF(BK4+BL4+BB4+BC4&lt;120,BC4,120-BK4-BL4-BD4)</f>
        <v>0</v>
      </c>
      <c r="BF4" s="19">
        <v>49</v>
      </c>
      <c r="BG4" s="19"/>
      <c r="BH4" s="16"/>
      <c r="BI4" s="16"/>
      <c r="BJ4" s="16"/>
      <c r="BK4" s="16">
        <f>IF(BF4&lt;120,BF4,120)</f>
        <v>49</v>
      </c>
      <c r="BL4" s="16">
        <f>IF(BF4+BG4&lt;120,BG4,120-BF4-BG4)</f>
        <v>0</v>
      </c>
      <c r="BM4" s="16">
        <f>AX4+AY4+BB4+BC4+BF4+BG4</f>
        <v>362</v>
      </c>
      <c r="BN4" s="16">
        <f>IF(BM4&gt;120,120,BM4)</f>
        <v>120</v>
      </c>
      <c r="BO4" s="16">
        <f>IF(AY4+BC4+BG4&lt;BM4/2,(BK4+BL4)*5.5+(BD4+BE4)*4+(AZ4+BA4)*3,BK4*5.5+BL4*5.5*0.85+BD4*4+BE4*4*0.85+AZ4*3+BA4*3*0.85)</f>
        <v>553.5</v>
      </c>
      <c r="BP4" s="4"/>
    </row>
    <row r="5" spans="1:68" s="20" customFormat="1" ht="15.75" customHeight="1" x14ac:dyDescent="0.3">
      <c r="A5" s="14">
        <v>3</v>
      </c>
      <c r="B5" s="15" t="s">
        <v>73</v>
      </c>
      <c r="C5" s="15" t="s">
        <v>74</v>
      </c>
      <c r="D5" s="16">
        <f>IF((L5+N5+W5+Y5+AF5+AI5+AP5)&gt;1000,1000,L5+N5+W5+Y5+AF5+AI5+AP5)</f>
        <v>390</v>
      </c>
      <c r="E5" s="16">
        <f>IF(D5&gt;1000,1000,D5)</f>
        <v>390</v>
      </c>
      <c r="F5" s="16">
        <f>D5*33%</f>
        <v>128.70000000000002</v>
      </c>
      <c r="G5" s="16">
        <f>AT5+AV5+BO5</f>
        <v>826</v>
      </c>
      <c r="H5" s="16">
        <f>IF(G5&gt;1000,1000,G5)</f>
        <v>826</v>
      </c>
      <c r="I5" s="17">
        <f>H5*33%</f>
        <v>272.58000000000004</v>
      </c>
      <c r="J5" s="22">
        <f>F5+I5</f>
        <v>401.28000000000009</v>
      </c>
      <c r="K5" s="18">
        <v>1</v>
      </c>
      <c r="L5" s="16">
        <f>K5*100</f>
        <v>100</v>
      </c>
      <c r="M5" s="19"/>
      <c r="N5" s="16">
        <f>M5*30</f>
        <v>0</v>
      </c>
      <c r="O5" s="19"/>
      <c r="P5" s="16">
        <f>O5*200</f>
        <v>0</v>
      </c>
      <c r="Q5" s="19">
        <v>1</v>
      </c>
      <c r="R5" s="16">
        <f>Q5*70</f>
        <v>70</v>
      </c>
      <c r="S5" s="19"/>
      <c r="T5" s="16">
        <f>S5*150</f>
        <v>0</v>
      </c>
      <c r="U5" s="19">
        <v>1</v>
      </c>
      <c r="V5" s="16">
        <f>IF(U5&gt;0,50,U5)</f>
        <v>50</v>
      </c>
      <c r="W5" s="16">
        <f>IF((P5+R5+T5+V5)&gt;250,250,P5+R5+T5+V5)</f>
        <v>120</v>
      </c>
      <c r="X5" s="19"/>
      <c r="Y5" s="16">
        <f>X5*275</f>
        <v>0</v>
      </c>
      <c r="Z5" s="19"/>
      <c r="AA5" s="16">
        <f>Z5*350</f>
        <v>0</v>
      </c>
      <c r="AB5" s="19">
        <v>1</v>
      </c>
      <c r="AC5" s="16">
        <f>AB5*100</f>
        <v>100</v>
      </c>
      <c r="AD5" s="19"/>
      <c r="AE5" s="16">
        <f>IF(AD5&gt;0,70,AD5)</f>
        <v>0</v>
      </c>
      <c r="AF5" s="16">
        <f>IF((AA5+AC5+AE5)&gt;420,420,AA5+AC5+AE5)</f>
        <v>100</v>
      </c>
      <c r="AG5" s="19">
        <v>4</v>
      </c>
      <c r="AH5" s="16">
        <f>AG5*5</f>
        <v>20</v>
      </c>
      <c r="AI5" s="16">
        <f>IF(AH5&gt;20,20,AH5)</f>
        <v>20</v>
      </c>
      <c r="AJ5" s="19">
        <v>1</v>
      </c>
      <c r="AK5" s="16">
        <f>AJ5*50</f>
        <v>50</v>
      </c>
      <c r="AL5" s="19"/>
      <c r="AM5" s="16">
        <f>AL5*30</f>
        <v>0</v>
      </c>
      <c r="AN5" s="19"/>
      <c r="AO5" s="16">
        <f>AN5*10</f>
        <v>0</v>
      </c>
      <c r="AP5" s="16">
        <f>IF((AK5+AM5+AO5)&gt;100,100,AK5+AM5+AO5)</f>
        <v>50</v>
      </c>
      <c r="AQ5" s="19">
        <v>284</v>
      </c>
      <c r="AR5" s="16">
        <f>IF(AQ5&gt;396,396,AQ5)</f>
        <v>284</v>
      </c>
      <c r="AS5" s="16">
        <f>AR5-BN5</f>
        <v>164</v>
      </c>
      <c r="AT5" s="16">
        <f>AS5*1.5</f>
        <v>246</v>
      </c>
      <c r="AU5" s="19">
        <v>46</v>
      </c>
      <c r="AV5" s="16">
        <f>AU5*1</f>
        <v>46</v>
      </c>
      <c r="AW5" s="16">
        <f>IF(AV5&gt;84,84,AV5)</f>
        <v>46</v>
      </c>
      <c r="AX5" s="19">
        <v>30</v>
      </c>
      <c r="AY5" s="19">
        <v>51</v>
      </c>
      <c r="AZ5" s="15">
        <f>IF(BK5+BL5+BD5+BE5+AX5&lt;120,AX5,120-BK5-BL5-BD5-BE5)</f>
        <v>0</v>
      </c>
      <c r="BA5" s="15">
        <f>IF(BK5+BL5+BD5+BE5+AZ5+AY5&lt;120,AY5,120-BK5-BL5-BD5-BE5-AZ5)</f>
        <v>0</v>
      </c>
      <c r="BB5" s="19">
        <v>124</v>
      </c>
      <c r="BC5" s="19">
        <v>16</v>
      </c>
      <c r="BD5" s="15">
        <f>IF(BK5+BL5+BB5&lt;120,BB5,120-BK5-BL5)</f>
        <v>84</v>
      </c>
      <c r="BE5" s="15">
        <f>IF(BK5+BL5+BB5+BC5&lt;120,BC5,120-BK5-BL5-BD5)</f>
        <v>0</v>
      </c>
      <c r="BF5" s="19">
        <v>36</v>
      </c>
      <c r="BG5" s="19"/>
      <c r="BH5" s="16"/>
      <c r="BI5" s="16"/>
      <c r="BJ5" s="16"/>
      <c r="BK5" s="16">
        <f>IF(BF5&lt;120,BF5,120)</f>
        <v>36</v>
      </c>
      <c r="BL5" s="16">
        <f>IF(BF5+BG5&lt;120,BG5,120-BF5-BG5)</f>
        <v>0</v>
      </c>
      <c r="BM5" s="16">
        <f>AX5+AY5+BB5+BC5+BF5+BG5</f>
        <v>257</v>
      </c>
      <c r="BN5" s="16">
        <f>IF(BM5&gt;120,120,BM5)</f>
        <v>120</v>
      </c>
      <c r="BO5" s="16">
        <f>IF(AY5+BC5+BG5&lt;BM5/2,(BK5+BL5)*5.5+(BD5+BE5)*4+(AZ5+BA5)*3,BK5*5.5+BL5*5.5*0.85+BD5*4+BE5*4*0.85+AZ5*3+BA5*3*0.85)</f>
        <v>534</v>
      </c>
      <c r="BP5" s="4"/>
    </row>
    <row r="6" spans="1:68" s="20" customFormat="1" ht="15.75" customHeight="1" x14ac:dyDescent="0.3">
      <c r="A6" s="14">
        <v>4</v>
      </c>
      <c r="B6" s="15" t="s">
        <v>60</v>
      </c>
      <c r="C6" s="15" t="s">
        <v>61</v>
      </c>
      <c r="D6" s="16">
        <f>IF((L6+N6+W6+Y6+AF6+AI6+AP6)&gt;1000,1000,L6+N6+W6+Y6+AF6+AI6+AP6)</f>
        <v>690</v>
      </c>
      <c r="E6" s="16">
        <f>IF(D6&gt;1000,1000,D6)</f>
        <v>690</v>
      </c>
      <c r="F6" s="16">
        <f>D6*33%</f>
        <v>227.70000000000002</v>
      </c>
      <c r="G6" s="16">
        <f>AT6+AV6+BO6</f>
        <v>507.8</v>
      </c>
      <c r="H6" s="16">
        <f>IF(G6&gt;1000,1000,G6)</f>
        <v>507.8</v>
      </c>
      <c r="I6" s="17">
        <f>H6*33%</f>
        <v>167.57400000000001</v>
      </c>
      <c r="J6" s="22">
        <f>F6+I6</f>
        <v>395.274</v>
      </c>
      <c r="K6" s="18">
        <v>1</v>
      </c>
      <c r="L6" s="16">
        <f>K6*100</f>
        <v>100</v>
      </c>
      <c r="M6" s="19"/>
      <c r="N6" s="16">
        <f>M6*30</f>
        <v>0</v>
      </c>
      <c r="O6" s="19">
        <v>1</v>
      </c>
      <c r="P6" s="16">
        <f>O6*200</f>
        <v>200</v>
      </c>
      <c r="Q6" s="19"/>
      <c r="R6" s="16">
        <f>Q6*70</f>
        <v>0</v>
      </c>
      <c r="S6" s="19"/>
      <c r="T6" s="16">
        <f>S6*150</f>
        <v>0</v>
      </c>
      <c r="U6" s="19"/>
      <c r="V6" s="16">
        <f>IF(U6&gt;0,50,U6)</f>
        <v>0</v>
      </c>
      <c r="W6" s="16">
        <f>IF((P6+R6+T6+V6)&gt;250,250,P6+R6+T6+V6)</f>
        <v>200</v>
      </c>
      <c r="X6" s="19"/>
      <c r="Y6" s="16">
        <f>X6*275</f>
        <v>0</v>
      </c>
      <c r="Z6" s="19">
        <v>1</v>
      </c>
      <c r="AA6" s="16">
        <f>Z6*350</f>
        <v>350</v>
      </c>
      <c r="AB6" s="19"/>
      <c r="AC6" s="16">
        <f>AB6*100</f>
        <v>0</v>
      </c>
      <c r="AD6" s="19"/>
      <c r="AE6" s="16">
        <f>IF(AD6&gt;0,70,AD6)</f>
        <v>0</v>
      </c>
      <c r="AF6" s="16">
        <f>IF((AA6+AC6+AE6)&gt;420,420,AA6+AC6+AE6)</f>
        <v>350</v>
      </c>
      <c r="AG6" s="19">
        <v>4</v>
      </c>
      <c r="AH6" s="16">
        <f>AG6*5</f>
        <v>20</v>
      </c>
      <c r="AI6" s="16">
        <f>IF(AH6&gt;20,20,AH6)</f>
        <v>20</v>
      </c>
      <c r="AJ6" s="19"/>
      <c r="AK6" s="16">
        <f>AJ6*50</f>
        <v>0</v>
      </c>
      <c r="AL6" s="19"/>
      <c r="AM6" s="16">
        <f>AL6*30</f>
        <v>0</v>
      </c>
      <c r="AN6" s="19">
        <v>2</v>
      </c>
      <c r="AO6" s="16">
        <f>AN6*10</f>
        <v>20</v>
      </c>
      <c r="AP6" s="16">
        <f>IF((AK6+AM6+AO6)&gt;100,100,AK6+AM6+AO6)</f>
        <v>20</v>
      </c>
      <c r="AQ6" s="19">
        <v>284</v>
      </c>
      <c r="AR6" s="16">
        <f>IF(AQ6&gt;396,396,AQ6)</f>
        <v>284</v>
      </c>
      <c r="AS6" s="16">
        <f>AR6-BN6</f>
        <v>248</v>
      </c>
      <c r="AT6" s="16">
        <f>AS6*1.5</f>
        <v>372</v>
      </c>
      <c r="AU6" s="19">
        <v>44</v>
      </c>
      <c r="AV6" s="16">
        <f>AU6*1</f>
        <v>44</v>
      </c>
      <c r="AW6" s="16">
        <f>IF(AV6&gt;84,84,AV6)</f>
        <v>44</v>
      </c>
      <c r="AX6" s="19"/>
      <c r="AY6" s="19">
        <v>36</v>
      </c>
      <c r="AZ6" s="15">
        <f>IF(BK6+BL6+BD6+BE6+AX6&lt;120,AX6,120-BK6-BL6-BD6-BE6)</f>
        <v>0</v>
      </c>
      <c r="BA6" s="15">
        <f>IF(BK6+BL6+BD6+BE6+AZ6+AY6&lt;120,AY6,120-BK6-BL6-BD6-BE6-AZ6)</f>
        <v>36</v>
      </c>
      <c r="BB6" s="19"/>
      <c r="BC6" s="19"/>
      <c r="BD6" s="15">
        <f>IF(BK6+BL6+BB6&lt;120,BB6,120-BK6-BL6)</f>
        <v>0</v>
      </c>
      <c r="BE6" s="15">
        <f>IF(BK6+BL6+BB6+BC6&lt;120,BC6,120-BK6-BL6-BD6)</f>
        <v>0</v>
      </c>
      <c r="BF6" s="19"/>
      <c r="BG6" s="19"/>
      <c r="BH6" s="16"/>
      <c r="BI6" s="16"/>
      <c r="BJ6" s="16"/>
      <c r="BK6" s="16">
        <f>IF(BF6&lt;120,BF6,120)</f>
        <v>0</v>
      </c>
      <c r="BL6" s="16">
        <f>IF(BF6+BG6&lt;120,BG6,120-BF6-BG6)</f>
        <v>0</v>
      </c>
      <c r="BM6" s="16">
        <f>AX6+AY6+BB6+BC6+BF6+BG6</f>
        <v>36</v>
      </c>
      <c r="BN6" s="16">
        <f>IF(BM6&gt;120,120,BM6)</f>
        <v>36</v>
      </c>
      <c r="BO6" s="16">
        <f>IF(AY6+BC6+BG6&lt;BM6/2,(BK6+BL6)*5.5+(BD6+BE6)*4+(AZ6+BA6)*3,BK6*5.5+BL6*5.5*0.85+BD6*4+BE6*4*0.85+AZ6*3+BA6*3*0.85)</f>
        <v>91.8</v>
      </c>
      <c r="BP6" s="4"/>
    </row>
    <row r="7" spans="1:68" s="20" customFormat="1" ht="15.75" customHeight="1" x14ac:dyDescent="0.3">
      <c r="A7" s="14">
        <v>5</v>
      </c>
      <c r="B7" s="15" t="s">
        <v>43</v>
      </c>
      <c r="C7" s="15" t="s">
        <v>44</v>
      </c>
      <c r="D7" s="16">
        <f>IF((L7+N7+W7+Y7+AF7+AI7+AP7)&gt;1000,1000,L7+N7+W7+Y7+AF7+AI7+AP7)</f>
        <v>320</v>
      </c>
      <c r="E7" s="16">
        <f>IF(D7&gt;1000,1000,D7)</f>
        <v>320</v>
      </c>
      <c r="F7" s="16">
        <f>D7*33%</f>
        <v>105.60000000000001</v>
      </c>
      <c r="G7" s="16">
        <f>AT7+AV7+BO7</f>
        <v>860.4</v>
      </c>
      <c r="H7" s="16">
        <f>IF(G7&gt;1000,1000,G7)</f>
        <v>860.4</v>
      </c>
      <c r="I7" s="17">
        <f>H7*33%</f>
        <v>283.93200000000002</v>
      </c>
      <c r="J7" s="22">
        <f>F7+I7</f>
        <v>389.53200000000004</v>
      </c>
      <c r="K7" s="18">
        <v>1</v>
      </c>
      <c r="L7" s="16">
        <f>K7*100</f>
        <v>100</v>
      </c>
      <c r="M7" s="19"/>
      <c r="N7" s="16">
        <f>M7*30</f>
        <v>0</v>
      </c>
      <c r="O7" s="19">
        <v>1</v>
      </c>
      <c r="P7" s="16">
        <f>O7*200</f>
        <v>200</v>
      </c>
      <c r="Q7" s="19"/>
      <c r="R7" s="16">
        <f>Q7*70</f>
        <v>0</v>
      </c>
      <c r="S7" s="19"/>
      <c r="T7" s="16">
        <f>S7*150</f>
        <v>0</v>
      </c>
      <c r="U7" s="19"/>
      <c r="V7" s="16">
        <f>IF(U7&gt;0,50,U7)</f>
        <v>0</v>
      </c>
      <c r="W7" s="16">
        <f>IF((P7+R7+T7+V7)&gt;250,250,P7+R7+T7+V7)</f>
        <v>200</v>
      </c>
      <c r="X7" s="19"/>
      <c r="Y7" s="16">
        <f>X7*275</f>
        <v>0</v>
      </c>
      <c r="Z7" s="19"/>
      <c r="AA7" s="16">
        <f>Z7*350</f>
        <v>0</v>
      </c>
      <c r="AB7" s="19"/>
      <c r="AC7" s="16">
        <f>AB7*100</f>
        <v>0</v>
      </c>
      <c r="AD7" s="19"/>
      <c r="AE7" s="16">
        <f>IF(AD7&gt;0,70,AD7)</f>
        <v>0</v>
      </c>
      <c r="AF7" s="16">
        <f>IF((AA7+AC7+AE7)&gt;420,420,AA7+AC7+AE7)</f>
        <v>0</v>
      </c>
      <c r="AG7" s="19">
        <v>4</v>
      </c>
      <c r="AH7" s="16">
        <f>AG7*5</f>
        <v>20</v>
      </c>
      <c r="AI7" s="16">
        <f>IF(AH7&gt;20,20,AH7)</f>
        <v>20</v>
      </c>
      <c r="AJ7" s="19"/>
      <c r="AK7" s="16">
        <f>AJ7*50</f>
        <v>0</v>
      </c>
      <c r="AL7" s="19"/>
      <c r="AM7" s="16">
        <f>AL7*30</f>
        <v>0</v>
      </c>
      <c r="AN7" s="19"/>
      <c r="AO7" s="16">
        <f>AN7*10</f>
        <v>0</v>
      </c>
      <c r="AP7" s="16">
        <f>IF((AK7+AM7+AO7)&gt;100,100,AK7+AM7+AO7)</f>
        <v>0</v>
      </c>
      <c r="AQ7" s="19">
        <v>411</v>
      </c>
      <c r="AR7" s="16">
        <f>IF(AQ7&gt;396,396,AQ7)</f>
        <v>396</v>
      </c>
      <c r="AS7" s="16">
        <f>AR7-BN7</f>
        <v>276</v>
      </c>
      <c r="AT7" s="16">
        <f>AS7*1.5</f>
        <v>414</v>
      </c>
      <c r="AU7" s="19"/>
      <c r="AV7" s="16">
        <v>0</v>
      </c>
      <c r="AW7" s="16">
        <f>IF(AV7&gt;84,84,AV7)</f>
        <v>0</v>
      </c>
      <c r="AX7" s="19"/>
      <c r="AY7" s="19"/>
      <c r="AZ7" s="15">
        <f>IF(BK7+BL7+BD7+BE7+AX7&lt;120,AX7,120-BK7-BL7-BD7-BE7)</f>
        <v>0</v>
      </c>
      <c r="BA7" s="15">
        <f>IF(BK7+BL7+BD7+BE7+AZ7+AY7&lt;120,AY7,120-BK7-BL7-BD7-BE7-AZ7)</f>
        <v>0</v>
      </c>
      <c r="BB7" s="19">
        <v>13</v>
      </c>
      <c r="BC7" s="19">
        <v>147</v>
      </c>
      <c r="BD7" s="15">
        <f>IF(BK7+BL7+BB7&lt;120,BB7,120-BK7-BL7)</f>
        <v>13</v>
      </c>
      <c r="BE7" s="15">
        <f>IF(BK7+BL7+BB7+BC7&lt;120,BC7,120-BK7-BL7-BD7)</f>
        <v>83</v>
      </c>
      <c r="BF7" s="19"/>
      <c r="BG7" s="19">
        <v>24</v>
      </c>
      <c r="BH7" s="16">
        <v>0</v>
      </c>
      <c r="BI7" s="16">
        <v>0</v>
      </c>
      <c r="BJ7" s="16"/>
      <c r="BK7" s="16">
        <f>IF(BF7&lt;120,BF7,120)</f>
        <v>0</v>
      </c>
      <c r="BL7" s="16">
        <f>IF(BF7+BG7&lt;120,BG7,120-BF7-BG7)</f>
        <v>24</v>
      </c>
      <c r="BM7" s="16">
        <f>AX7+AY7+BB7+BC7+BF7+BG7</f>
        <v>184</v>
      </c>
      <c r="BN7" s="16">
        <f>IF(BM7&gt;120,120,BM7)</f>
        <v>120</v>
      </c>
      <c r="BO7" s="16">
        <f>IF(AY7+BC7+BG7&lt;BM7/2,(BK7+BL7)*5.5+(BD7+BE7)*4+(AZ7+BA7)*3,BK7*5.5+BL7*5.5*0.85+BD7*4+BE7*4*0.85+AZ7*3+BA7*3*0.85)</f>
        <v>446.4</v>
      </c>
      <c r="BP7" s="4"/>
    </row>
    <row r="8" spans="1:68" s="20" customFormat="1" ht="15.75" customHeight="1" x14ac:dyDescent="0.3">
      <c r="A8" s="14">
        <v>6</v>
      </c>
      <c r="B8" s="15" t="s">
        <v>49</v>
      </c>
      <c r="C8" s="15" t="s">
        <v>50</v>
      </c>
      <c r="D8" s="16">
        <f>IF((L8+N8+W8+Y8+AF8+AI8+AP8)&gt;1000,1000,L8+N8+W8+Y8+AF8+AI8+AP8)</f>
        <v>290</v>
      </c>
      <c r="E8" s="16">
        <f>IF(D8&gt;1000,1000,D8)</f>
        <v>290</v>
      </c>
      <c r="F8" s="16">
        <f>D8*33%</f>
        <v>95.7</v>
      </c>
      <c r="G8" s="16">
        <f>AT8+AV8+BO8</f>
        <v>871.5</v>
      </c>
      <c r="H8" s="16">
        <f>IF(G8&gt;1000,1000,G8)</f>
        <v>871.5</v>
      </c>
      <c r="I8" s="17">
        <f>H8*33%</f>
        <v>287.59500000000003</v>
      </c>
      <c r="J8" s="22">
        <f>F8+I8</f>
        <v>383.29500000000002</v>
      </c>
      <c r="K8" s="18">
        <v>1</v>
      </c>
      <c r="L8" s="16">
        <f>K8*100</f>
        <v>100</v>
      </c>
      <c r="M8" s="19"/>
      <c r="N8" s="16">
        <f>M8*30</f>
        <v>0</v>
      </c>
      <c r="O8" s="19"/>
      <c r="P8" s="16">
        <f>O8*200</f>
        <v>0</v>
      </c>
      <c r="Q8" s="19">
        <v>1</v>
      </c>
      <c r="R8" s="16">
        <f>Q8*70</f>
        <v>70</v>
      </c>
      <c r="S8" s="19"/>
      <c r="T8" s="16">
        <f>S8*150</f>
        <v>0</v>
      </c>
      <c r="U8" s="19">
        <v>2</v>
      </c>
      <c r="V8" s="16">
        <f>IF(U8&gt;0,50,U8)</f>
        <v>50</v>
      </c>
      <c r="W8" s="16">
        <f>IF((P8+R8+T8+V8)&gt;250,250,P8+R8+T8+V8)</f>
        <v>120</v>
      </c>
      <c r="X8" s="19"/>
      <c r="Y8" s="16">
        <f>X8*275</f>
        <v>0</v>
      </c>
      <c r="Z8" s="19"/>
      <c r="AA8" s="16">
        <f>Z8*350</f>
        <v>0</v>
      </c>
      <c r="AB8" s="19"/>
      <c r="AC8" s="16">
        <f>AB8*100</f>
        <v>0</v>
      </c>
      <c r="AD8" s="19"/>
      <c r="AE8" s="16">
        <f>IF(AD8&gt;0,70,AD8)</f>
        <v>0</v>
      </c>
      <c r="AF8" s="16">
        <f>IF((AA8+AC8+AE8)&gt;420,420,AA8+AC8+AE8)</f>
        <v>0</v>
      </c>
      <c r="AG8" s="19">
        <v>4</v>
      </c>
      <c r="AH8" s="16">
        <f>AG8*5</f>
        <v>20</v>
      </c>
      <c r="AI8" s="16">
        <f>IF(AH8&gt;20,20,AH8)</f>
        <v>20</v>
      </c>
      <c r="AJ8" s="19">
        <v>1</v>
      </c>
      <c r="AK8" s="16">
        <f>AJ8*50</f>
        <v>50</v>
      </c>
      <c r="AL8" s="19"/>
      <c r="AM8" s="16">
        <f>AL8*30</f>
        <v>0</v>
      </c>
      <c r="AN8" s="19"/>
      <c r="AO8" s="16">
        <f>AN8*10</f>
        <v>0</v>
      </c>
      <c r="AP8" s="16">
        <f>IF((AK8+AM8+AO8)&gt;100,100,AK8+AM8+AO8)</f>
        <v>50</v>
      </c>
      <c r="AQ8" s="19">
        <v>295</v>
      </c>
      <c r="AR8" s="16">
        <f>IF(AQ8&gt;396,396,AQ8)</f>
        <v>295</v>
      </c>
      <c r="AS8" s="16">
        <f>AR8-BN8</f>
        <v>175</v>
      </c>
      <c r="AT8" s="16">
        <f>AS8*1.5</f>
        <v>262.5</v>
      </c>
      <c r="AU8" s="19">
        <v>84</v>
      </c>
      <c r="AV8" s="16">
        <f>AU8*1</f>
        <v>84</v>
      </c>
      <c r="AW8" s="16">
        <f>IF(AV8&gt;84,84,AV8)</f>
        <v>84</v>
      </c>
      <c r="AX8" s="19"/>
      <c r="AY8" s="19">
        <v>19</v>
      </c>
      <c r="AZ8" s="15">
        <f>IF(BK8+BL8+BD8+BE8+AX8&lt;120,AX8,120-BK8-BL8-BD8-BE8)</f>
        <v>0</v>
      </c>
      <c r="BA8" s="15">
        <f>IF(BK8+BL8+BD8+BE8+AZ8+AY8&lt;120,AY8,120-BK8-BL8-BD8-BE8-AZ8)</f>
        <v>0</v>
      </c>
      <c r="BB8" s="19">
        <v>144</v>
      </c>
      <c r="BC8" s="19"/>
      <c r="BD8" s="15">
        <f>IF(BK8+BL8+BB8&lt;120,BB8,120-BK8-BL8)</f>
        <v>90</v>
      </c>
      <c r="BE8" s="15">
        <f>IF(BK8+BL8+BB8+BC8&lt;120,BC8,120-BK8-BL8-BD8)</f>
        <v>0</v>
      </c>
      <c r="BF8" s="19"/>
      <c r="BG8" s="19">
        <v>30</v>
      </c>
      <c r="BH8" s="16"/>
      <c r="BI8" s="16"/>
      <c r="BJ8" s="16"/>
      <c r="BK8" s="16">
        <f>IF(BF8&lt;120,BF8,120)</f>
        <v>0</v>
      </c>
      <c r="BL8" s="16">
        <f>IF(BF8+BG8&lt;120,BG8,120-BF8-BG8)</f>
        <v>30</v>
      </c>
      <c r="BM8" s="16">
        <f>AX8+AY8+BB8+BC8+BF8+BG8</f>
        <v>193</v>
      </c>
      <c r="BN8" s="16">
        <f>IF(BM8&gt;120,120,BM8)</f>
        <v>120</v>
      </c>
      <c r="BO8" s="16">
        <f>IF(AY8+BC8+BG8&lt;BM8/2,(BK8+BL8)*5.5+(BD8+BE8)*4+(AZ8+BA8)*3,BK8*5.5+BL8*5.5*0.85+BD8*4+BE8*4*0.85+AZ8*3+BA8*3*0.85)</f>
        <v>525</v>
      </c>
      <c r="BP8" s="4"/>
    </row>
    <row r="9" spans="1:68" s="20" customFormat="1" ht="15.75" customHeight="1" x14ac:dyDescent="0.3">
      <c r="A9" s="14">
        <v>7</v>
      </c>
      <c r="B9" s="15" t="s">
        <v>42</v>
      </c>
      <c r="C9" s="15" t="s">
        <v>41</v>
      </c>
      <c r="D9" s="16">
        <f>IF((L9+N9+W9+Y9+AF9+AI9+AP9)&gt;1000,1000,L9+N9+W9+Y9+AF9+AI9+AP9)</f>
        <v>370</v>
      </c>
      <c r="E9" s="16">
        <f>IF(D9&gt;1000,1000,D9)</f>
        <v>370</v>
      </c>
      <c r="F9" s="16">
        <f>D9*33%</f>
        <v>122.10000000000001</v>
      </c>
      <c r="G9" s="16">
        <f>AT9+AV9+BO9</f>
        <v>761.5</v>
      </c>
      <c r="H9" s="16">
        <f>IF(G9&gt;1000,1000,G9)</f>
        <v>761.5</v>
      </c>
      <c r="I9" s="17">
        <f>H9*33%</f>
        <v>251.29500000000002</v>
      </c>
      <c r="J9" s="22">
        <f>F9+I9</f>
        <v>373.39500000000004</v>
      </c>
      <c r="K9" s="18">
        <v>1</v>
      </c>
      <c r="L9" s="16">
        <f>K9*100</f>
        <v>100</v>
      </c>
      <c r="M9" s="19"/>
      <c r="N9" s="16">
        <f>M9*30</f>
        <v>0</v>
      </c>
      <c r="O9" s="19">
        <v>1</v>
      </c>
      <c r="P9" s="16">
        <f>O9*200</f>
        <v>200</v>
      </c>
      <c r="Q9" s="19"/>
      <c r="R9" s="16">
        <f>Q9*70</f>
        <v>0</v>
      </c>
      <c r="S9" s="19"/>
      <c r="T9" s="16">
        <f>S9*150</f>
        <v>0</v>
      </c>
      <c r="U9" s="19"/>
      <c r="V9" s="16">
        <f>IF(U9&gt;0,50,U9)</f>
        <v>0</v>
      </c>
      <c r="W9" s="16">
        <f>IF((P9+R9+T9+V9)&gt;250,250,P9+R9+T9+V9)</f>
        <v>200</v>
      </c>
      <c r="X9" s="19"/>
      <c r="Y9" s="16">
        <f>X9*275</f>
        <v>0</v>
      </c>
      <c r="Z9" s="19"/>
      <c r="AA9" s="16">
        <f>Z9*350</f>
        <v>0</v>
      </c>
      <c r="AB9" s="19"/>
      <c r="AC9" s="16">
        <f>AB9*100</f>
        <v>0</v>
      </c>
      <c r="AD9" s="19"/>
      <c r="AE9" s="16">
        <f>IF(AD9&gt;0,70,AD9)</f>
        <v>0</v>
      </c>
      <c r="AF9" s="16">
        <f>IF((AA9+AC9+AE9)&gt;420,420,AA9+AC9+AE9)</f>
        <v>0</v>
      </c>
      <c r="AG9" s="19">
        <v>4</v>
      </c>
      <c r="AH9" s="16">
        <f>AG9*5</f>
        <v>20</v>
      </c>
      <c r="AI9" s="16">
        <f>IF(AH9&gt;20,20,AH9)</f>
        <v>20</v>
      </c>
      <c r="AJ9" s="19">
        <v>1</v>
      </c>
      <c r="AK9" s="16">
        <f>AJ9*50</f>
        <v>50</v>
      </c>
      <c r="AL9" s="19"/>
      <c r="AM9" s="16">
        <f>AL9*30</f>
        <v>0</v>
      </c>
      <c r="AN9" s="19"/>
      <c r="AO9" s="16">
        <f>AN9*10</f>
        <v>0</v>
      </c>
      <c r="AP9" s="16">
        <f>IF((AK9+AM9+AO9)&gt;100,100,AK9+AM9+AO9)</f>
        <v>50</v>
      </c>
      <c r="AQ9" s="19">
        <v>298</v>
      </c>
      <c r="AR9" s="16">
        <f>IF(AQ9&gt;396,396,AQ9)</f>
        <v>298</v>
      </c>
      <c r="AS9" s="16">
        <f>AR9-BN9</f>
        <v>178</v>
      </c>
      <c r="AT9" s="16">
        <f>AS9*1.5</f>
        <v>267</v>
      </c>
      <c r="AU9" s="19"/>
      <c r="AV9" s="16">
        <f>AU9*1</f>
        <v>0</v>
      </c>
      <c r="AW9" s="16">
        <f>IF(AV9&gt;84,84,AV9)</f>
        <v>0</v>
      </c>
      <c r="AX9" s="19">
        <v>97</v>
      </c>
      <c r="AY9" s="19"/>
      <c r="AZ9" s="15">
        <f>IF(BK9+BL9+BD9+BE9+AX9&lt;120,AX9,120-BK9-BL9-BD9-BE9)</f>
        <v>47</v>
      </c>
      <c r="BA9" s="15">
        <f>IF(BK9+BL9+BD9+BE9+AZ9+AY9&lt;120,AY9,120-BK9-BL9-BD9-BE9-AZ9)</f>
        <v>0</v>
      </c>
      <c r="BB9" s="19">
        <v>6</v>
      </c>
      <c r="BC9" s="19">
        <v>26</v>
      </c>
      <c r="BD9" s="15">
        <f>IF(BK9+BL9+BB9&lt;120,BB9,120-BK9-BL9)</f>
        <v>6</v>
      </c>
      <c r="BE9" s="15">
        <f>IF(BK9+BL9+BB9+BC9&lt;120,BC9,120-BK9-BL9-BD9)</f>
        <v>26</v>
      </c>
      <c r="BF9" s="19"/>
      <c r="BG9" s="19">
        <v>41</v>
      </c>
      <c r="BH9" s="16"/>
      <c r="BI9" s="16"/>
      <c r="BJ9" s="16"/>
      <c r="BK9" s="16">
        <f>IF(BF9&lt;120,BF9,120)</f>
        <v>0</v>
      </c>
      <c r="BL9" s="16">
        <f>IF(BF9+BG9&lt;120,BG9,120-BF9-BG9)</f>
        <v>41</v>
      </c>
      <c r="BM9" s="16">
        <f>AX9+AY9+BB9+BC9+BF9+BG9</f>
        <v>170</v>
      </c>
      <c r="BN9" s="16">
        <f>IF(BM9&gt;120,120,BM9)</f>
        <v>120</v>
      </c>
      <c r="BO9" s="16">
        <f>IF(AY9+BC9+BG9&lt;BM9/2,(BK9+BL9)*5.5+(BD9+BE9)*4+(AZ9+BA9)*3,BK9*5.5+BL9*5.5*0.85+BD9*4+BE9*4*0.85+AZ9*3+BA9*3*0.85)</f>
        <v>494.5</v>
      </c>
      <c r="BP9" s="4"/>
    </row>
    <row r="10" spans="1:68" s="5" customFormat="1" ht="15.75" customHeight="1" x14ac:dyDescent="0.3">
      <c r="A10" s="3">
        <v>8</v>
      </c>
      <c r="B10" s="2" t="s">
        <v>58</v>
      </c>
      <c r="C10" s="2" t="s">
        <v>59</v>
      </c>
      <c r="D10" s="1">
        <f>IF((L10+N10+W10+Y10+AF10+AI10+AP10)&gt;1000,1000,L10+N10+W10+Y10+AF10+AI10+AP10)</f>
        <v>370</v>
      </c>
      <c r="E10" s="1">
        <f>IF(D10&gt;1000,1000,D10)</f>
        <v>370</v>
      </c>
      <c r="F10" s="1">
        <f>D10*33%</f>
        <v>122.10000000000001</v>
      </c>
      <c r="G10" s="1">
        <f>AT10+AV10+BO10</f>
        <v>716</v>
      </c>
      <c r="H10" s="1">
        <f>IF(G10&gt;1000,1000,G10)</f>
        <v>716</v>
      </c>
      <c r="I10" s="6">
        <f>H10*33%</f>
        <v>236.28</v>
      </c>
      <c r="J10" s="22">
        <f>F10+I10</f>
        <v>358.38</v>
      </c>
      <c r="K10" s="8">
        <v>1</v>
      </c>
      <c r="L10" s="1">
        <f>K10*100</f>
        <v>100</v>
      </c>
      <c r="M10" s="9"/>
      <c r="N10" s="1">
        <f>M10*30</f>
        <v>0</v>
      </c>
      <c r="O10" s="9">
        <v>1</v>
      </c>
      <c r="P10" s="1">
        <f>O10*200</f>
        <v>200</v>
      </c>
      <c r="Q10" s="9"/>
      <c r="R10" s="1">
        <f>Q10*70</f>
        <v>0</v>
      </c>
      <c r="S10" s="9"/>
      <c r="T10" s="1">
        <f>S10*150</f>
        <v>0</v>
      </c>
      <c r="U10" s="9"/>
      <c r="V10" s="1">
        <f>IF(U10&gt;0,50,U10)</f>
        <v>0</v>
      </c>
      <c r="W10" s="1">
        <f>IF((P10+R10+T10+V10)&gt;250,250,P10+R10+T10+V10)</f>
        <v>200</v>
      </c>
      <c r="X10" s="9"/>
      <c r="Y10" s="1">
        <f>X10*275</f>
        <v>0</v>
      </c>
      <c r="Z10" s="9"/>
      <c r="AA10" s="1">
        <f>Z10*350</f>
        <v>0</v>
      </c>
      <c r="AB10" s="9"/>
      <c r="AC10" s="1">
        <f>AB10*100</f>
        <v>0</v>
      </c>
      <c r="AD10" s="9"/>
      <c r="AE10" s="1">
        <f>IF(AD10&gt;0,70,AD10)</f>
        <v>0</v>
      </c>
      <c r="AF10" s="1">
        <f>IF((AA10+AC10+AE10)&gt;420,420,AA10+AC10+AE10)</f>
        <v>0</v>
      </c>
      <c r="AG10" s="9">
        <v>4</v>
      </c>
      <c r="AH10" s="1">
        <f>AG10*5</f>
        <v>20</v>
      </c>
      <c r="AI10" s="1">
        <f>IF(AH10&gt;20,20,AH10)</f>
        <v>20</v>
      </c>
      <c r="AJ10" s="9">
        <v>1</v>
      </c>
      <c r="AK10" s="1">
        <f>AJ10*50</f>
        <v>50</v>
      </c>
      <c r="AL10" s="9"/>
      <c r="AM10" s="1">
        <f>AL10*30</f>
        <v>0</v>
      </c>
      <c r="AN10" s="9"/>
      <c r="AO10" s="1">
        <f>AN10*10</f>
        <v>0</v>
      </c>
      <c r="AP10" s="1">
        <f>IF((AK10+AM10+AO10)&gt;100,100,AK10+AM10+AO10)</f>
        <v>50</v>
      </c>
      <c r="AQ10" s="9">
        <v>307</v>
      </c>
      <c r="AR10" s="1">
        <f>IF(AQ10&gt;396,396,AQ10)</f>
        <v>307</v>
      </c>
      <c r="AS10" s="1">
        <f>AR10-BN10</f>
        <v>193</v>
      </c>
      <c r="AT10" s="1">
        <f>AS10*1.5</f>
        <v>289.5</v>
      </c>
      <c r="AU10" s="9">
        <v>4</v>
      </c>
      <c r="AV10" s="1">
        <f>AU10*1</f>
        <v>4</v>
      </c>
      <c r="AW10" s="1">
        <f>IF(AV10&gt;84,84,AV10)</f>
        <v>4</v>
      </c>
      <c r="AX10" s="9">
        <v>52</v>
      </c>
      <c r="AY10" s="9">
        <v>16</v>
      </c>
      <c r="AZ10" s="2">
        <f>IF(BK10+BL10+BD10+BE10+AX10&lt;120,AX10,120-BK10-BL10-BD10-BE10)</f>
        <v>52</v>
      </c>
      <c r="BA10" s="2">
        <f>IF(BK10+BL10+BD10+BE10+AZ10+AY10&lt;120,AY10,120-BK10-BL10-BD10-BE10-AZ10)</f>
        <v>16</v>
      </c>
      <c r="BB10" s="9">
        <v>18</v>
      </c>
      <c r="BC10" s="9">
        <v>5</v>
      </c>
      <c r="BD10" s="2">
        <f>IF(BK10+BL10+BB10&lt;120,BB10,120-BK10-BL10)</f>
        <v>18</v>
      </c>
      <c r="BE10" s="2">
        <f>IF(BK10+BL10+BB10+BC10&lt;120,BC10,120-BK10-BL10-BD10)</f>
        <v>5</v>
      </c>
      <c r="BF10" s="9"/>
      <c r="BG10" s="9">
        <v>23</v>
      </c>
      <c r="BH10" s="1"/>
      <c r="BI10" s="1"/>
      <c r="BJ10" s="1"/>
      <c r="BK10" s="1">
        <f>IF(BF10&lt;120,BF10,120)</f>
        <v>0</v>
      </c>
      <c r="BL10" s="1">
        <f>IF(BF10+BG10&lt;120,BG10,120-BF10-BG10)</f>
        <v>23</v>
      </c>
      <c r="BM10" s="1">
        <f>AX10+AY10+BB10+BC10+BF10+BG10</f>
        <v>114</v>
      </c>
      <c r="BN10" s="1">
        <f>IF(BM10&gt;120,120,BM10)</f>
        <v>114</v>
      </c>
      <c r="BO10" s="1">
        <f>IF(AY10+BC10+BG10&lt;BM10/2,(BK10+BL10)*5.5+(BD10+BE10)*4+(AZ10+BA10)*3,BK10*5.5+BL10*5.5*0.85+BD10*4+BE10*4*0.85+AZ10*3+BA10*3*0.85)</f>
        <v>422.5</v>
      </c>
      <c r="BP10" s="7"/>
    </row>
    <row r="11" spans="1:68" s="5" customFormat="1" ht="15.75" customHeight="1" x14ac:dyDescent="0.3">
      <c r="A11" s="3">
        <v>9</v>
      </c>
      <c r="B11" s="2" t="s">
        <v>71</v>
      </c>
      <c r="C11" s="2" t="s">
        <v>72</v>
      </c>
      <c r="D11" s="1">
        <f>IF((L11+N11+W11+Y11+AF11+AI11+AP11)&gt;1000,1000,L11+N11+W11+Y11+AF11+AI11+AP11)</f>
        <v>240</v>
      </c>
      <c r="E11" s="1">
        <f>IF(D11&gt;1000,1000,D11)</f>
        <v>240</v>
      </c>
      <c r="F11" s="1">
        <f>D11*33%</f>
        <v>79.2</v>
      </c>
      <c r="G11" s="1">
        <f>AT11+AV11+BO11</f>
        <v>828</v>
      </c>
      <c r="H11" s="1">
        <f>IF(G11&gt;1000,1000,G11)</f>
        <v>828</v>
      </c>
      <c r="I11" s="6">
        <f>H11*33%</f>
        <v>273.24</v>
      </c>
      <c r="J11" s="22">
        <f>F11+I11</f>
        <v>352.44</v>
      </c>
      <c r="K11" s="8">
        <v>1</v>
      </c>
      <c r="L11" s="1">
        <f>K11*100</f>
        <v>100</v>
      </c>
      <c r="M11" s="9"/>
      <c r="N11" s="1">
        <f>M11*30</f>
        <v>0</v>
      </c>
      <c r="O11" s="9"/>
      <c r="P11" s="1">
        <f>O11*200</f>
        <v>0</v>
      </c>
      <c r="Q11" s="9">
        <v>1</v>
      </c>
      <c r="R11" s="1">
        <f>Q11*70</f>
        <v>70</v>
      </c>
      <c r="S11" s="9"/>
      <c r="T11" s="1">
        <f>S11*150</f>
        <v>0</v>
      </c>
      <c r="U11" s="9"/>
      <c r="V11" s="1">
        <f>IF(U11&gt;0,50,U11)</f>
        <v>0</v>
      </c>
      <c r="W11" s="1">
        <f>IF((P11+R11+T11+V11)&gt;250,250,P11+R11+T11+V11)</f>
        <v>70</v>
      </c>
      <c r="X11" s="9"/>
      <c r="Y11" s="1">
        <f>X11*275</f>
        <v>0</v>
      </c>
      <c r="Z11" s="9"/>
      <c r="AA11" s="1">
        <f>Z11*350</f>
        <v>0</v>
      </c>
      <c r="AB11" s="9"/>
      <c r="AC11" s="1">
        <f>AB11*100</f>
        <v>0</v>
      </c>
      <c r="AD11" s="9"/>
      <c r="AE11" s="1">
        <f>IF(AD11&gt;0,70,AD11)</f>
        <v>0</v>
      </c>
      <c r="AF11" s="1">
        <f>IF((AA11+AC11+AE11)&gt;420,420,AA11+AC11+AE11)</f>
        <v>0</v>
      </c>
      <c r="AG11" s="9">
        <v>4</v>
      </c>
      <c r="AH11" s="1">
        <f>AG11*5</f>
        <v>20</v>
      </c>
      <c r="AI11" s="1">
        <f>IF(AH11&gt;20,20,AH11)</f>
        <v>20</v>
      </c>
      <c r="AJ11" s="9">
        <v>1</v>
      </c>
      <c r="AK11" s="1">
        <f>AJ11*50</f>
        <v>50</v>
      </c>
      <c r="AL11" s="9"/>
      <c r="AM11" s="1">
        <f>AL11*30</f>
        <v>0</v>
      </c>
      <c r="AN11" s="9"/>
      <c r="AO11" s="1">
        <f>AN11*10</f>
        <v>0</v>
      </c>
      <c r="AP11" s="1">
        <f>IF((AK11+AM11+AO11)&gt;100,100,AK11+AM11+AO11)</f>
        <v>50</v>
      </c>
      <c r="AQ11" s="9">
        <v>459</v>
      </c>
      <c r="AR11" s="1">
        <f>IF(AQ11&gt;396,396,AQ11)</f>
        <v>396</v>
      </c>
      <c r="AS11" s="1">
        <f>AR11-BN11</f>
        <v>276</v>
      </c>
      <c r="AT11" s="1">
        <f>AS11*1.5</f>
        <v>414</v>
      </c>
      <c r="AU11" s="9"/>
      <c r="AV11" s="1">
        <f>AU11*1</f>
        <v>0</v>
      </c>
      <c r="AW11" s="1">
        <f>IF(AV11&gt;84,84,AV11)</f>
        <v>0</v>
      </c>
      <c r="AX11" s="9">
        <v>137</v>
      </c>
      <c r="AY11" s="9"/>
      <c r="AZ11" s="2">
        <f>IF(BK11+BL11+BD11+BE11+AX11&lt;120,AX11,120-BK11-BL11-BD11-BE11)</f>
        <v>66</v>
      </c>
      <c r="BA11" s="2">
        <f>IF(BK11+BL11+BD11+BE11+AZ11+AY11&lt;120,AY11,120-BK11-BL11-BD11-BE11-AZ11)</f>
        <v>0</v>
      </c>
      <c r="BB11" s="9">
        <v>54</v>
      </c>
      <c r="BC11" s="9"/>
      <c r="BD11" s="2">
        <f>IF(BK11+BL11+BB11&lt;120,BB11,120-BK11-BL11)</f>
        <v>54</v>
      </c>
      <c r="BE11" s="2">
        <f>IF(BK11+BL11+BB11+BC11&lt;120,BC11,120-BK11-BL11-BD11)</f>
        <v>0</v>
      </c>
      <c r="BF11" s="9"/>
      <c r="BG11" s="9"/>
      <c r="BH11" s="1"/>
      <c r="BI11" s="1"/>
      <c r="BJ11" s="1"/>
      <c r="BK11" s="1">
        <f>IF(BF11&lt;120,BF11,120)</f>
        <v>0</v>
      </c>
      <c r="BL11" s="1">
        <f>IF(BF11+BG11&lt;120,BG11,120-BF11-BG11)</f>
        <v>0</v>
      </c>
      <c r="BM11" s="1">
        <f>AX11+AY11+BB11+BC11+BF11+BG11</f>
        <v>191</v>
      </c>
      <c r="BN11" s="1">
        <f>IF(BM11&gt;120,120,BM11)</f>
        <v>120</v>
      </c>
      <c r="BO11" s="1">
        <f>IF(AY11+BC11+BG11&lt;BM11/2,(BK11+BL11)*5.5+(BD11+BE11)*4+(AZ11+BA11)*3,BK11*5.5+BL11*5.5*0.85+BD11*4+BE11*4*0.85+AZ11*3+BA11*3*0.85)</f>
        <v>414</v>
      </c>
      <c r="BP11" s="7"/>
    </row>
    <row r="12" spans="1:68" s="5" customFormat="1" ht="15.75" customHeight="1" x14ac:dyDescent="0.3">
      <c r="A12" s="3">
        <v>10</v>
      </c>
      <c r="B12" s="2" t="s">
        <v>62</v>
      </c>
      <c r="C12" s="2" t="s">
        <v>63</v>
      </c>
      <c r="D12" s="1">
        <f>IF((L12+N12+W12+Y12+AF12+AI12+AP12)&gt;1000,1000,L12+N12+W12+Y12+AF12+AI12+AP12)</f>
        <v>390</v>
      </c>
      <c r="E12" s="1">
        <f>IF(D12&gt;1000,1000,D12)</f>
        <v>390</v>
      </c>
      <c r="F12" s="1">
        <f>D12*33%</f>
        <v>128.70000000000002</v>
      </c>
      <c r="G12" s="1">
        <f>AT12+AV12+BO12</f>
        <v>677.5</v>
      </c>
      <c r="H12" s="1">
        <f>IF(G12&gt;1000,1000,G12)</f>
        <v>677.5</v>
      </c>
      <c r="I12" s="6">
        <f>H12*33%</f>
        <v>223.57500000000002</v>
      </c>
      <c r="J12" s="22">
        <f>F12+I12</f>
        <v>352.27500000000003</v>
      </c>
      <c r="K12" s="8">
        <v>1</v>
      </c>
      <c r="L12" s="1">
        <f>K12*100</f>
        <v>100</v>
      </c>
      <c r="M12" s="9"/>
      <c r="N12" s="1">
        <f>M12*30</f>
        <v>0</v>
      </c>
      <c r="O12" s="9"/>
      <c r="P12" s="1">
        <f>O12*200</f>
        <v>0</v>
      </c>
      <c r="Q12" s="9">
        <v>1</v>
      </c>
      <c r="R12" s="1">
        <f>Q12*70</f>
        <v>70</v>
      </c>
      <c r="S12" s="9"/>
      <c r="T12" s="1">
        <f>S12*150</f>
        <v>0</v>
      </c>
      <c r="U12" s="9">
        <v>2</v>
      </c>
      <c r="V12" s="1">
        <f>IF(U12&gt;0,50,U12)</f>
        <v>50</v>
      </c>
      <c r="W12" s="1">
        <f>IF((P12+R12+T12+V12)&gt;250,250,P12+R12+T12+V12)</f>
        <v>120</v>
      </c>
      <c r="X12" s="9"/>
      <c r="Y12" s="1">
        <f>X12*275</f>
        <v>0</v>
      </c>
      <c r="Z12" s="9"/>
      <c r="AA12" s="1">
        <f>Z12*350</f>
        <v>0</v>
      </c>
      <c r="AB12" s="9">
        <v>1</v>
      </c>
      <c r="AC12" s="1">
        <f>AB12*100</f>
        <v>100</v>
      </c>
      <c r="AD12" s="9"/>
      <c r="AE12" s="1">
        <f>IF(AD12&gt;0,70,AD12)</f>
        <v>0</v>
      </c>
      <c r="AF12" s="1">
        <f>IF((AA12+AC12+AE12)&gt;420,420,AA12+AC12+AE12)</f>
        <v>100</v>
      </c>
      <c r="AG12" s="9">
        <v>4</v>
      </c>
      <c r="AH12" s="1">
        <f>AG12*5</f>
        <v>20</v>
      </c>
      <c r="AI12" s="1">
        <f>IF(AH12&gt;20,20,AH12)</f>
        <v>20</v>
      </c>
      <c r="AJ12" s="9">
        <v>1</v>
      </c>
      <c r="AK12" s="1">
        <f>AJ12*50</f>
        <v>50</v>
      </c>
      <c r="AL12" s="9"/>
      <c r="AM12" s="1">
        <f>AL12*30</f>
        <v>0</v>
      </c>
      <c r="AN12" s="9"/>
      <c r="AO12" s="1">
        <f>AN12*10</f>
        <v>0</v>
      </c>
      <c r="AP12" s="1">
        <f>IF((AK12+AM12+AO12)&gt;100,100,AK12+AM12+AO12)</f>
        <v>50</v>
      </c>
      <c r="AQ12" s="9">
        <v>311</v>
      </c>
      <c r="AR12" s="1">
        <f>IF(AQ12&gt;396,396,AQ12)</f>
        <v>311</v>
      </c>
      <c r="AS12" s="1">
        <f>AR12-BN12</f>
        <v>275</v>
      </c>
      <c r="AT12" s="1">
        <f>AS12*1.5</f>
        <v>412.5</v>
      </c>
      <c r="AU12" s="9">
        <v>67</v>
      </c>
      <c r="AV12" s="1">
        <f>AU12*1</f>
        <v>67</v>
      </c>
      <c r="AW12" s="1">
        <f>IF(AV12&gt;84,84,AV12)</f>
        <v>67</v>
      </c>
      <c r="AX12" s="9"/>
      <c r="AY12" s="9"/>
      <c r="AZ12" s="2">
        <f>IF(BK12+BL12+BD12+BE12+AX12&lt;120,AX12,120-BK12-BL12-BD12-BE12)</f>
        <v>0</v>
      </c>
      <c r="BA12" s="2">
        <f>IF(BK12+BL12+BD12+BE12+AZ12+AY12&lt;120,AY12,120-BK12-BL12-BD12-BE12-AZ12)</f>
        <v>0</v>
      </c>
      <c r="BB12" s="9"/>
      <c r="BC12" s="9"/>
      <c r="BD12" s="2">
        <f>IF(BK12+BL12+BB12&lt;120,BB12,120-BK12-BL12)</f>
        <v>0</v>
      </c>
      <c r="BE12" s="2">
        <f>IF(BK12+BL12+BB12+BC12&lt;120,BC12,120-BK12-BL12-BD12)</f>
        <v>0</v>
      </c>
      <c r="BF12" s="9">
        <v>36</v>
      </c>
      <c r="BG12" s="9"/>
      <c r="BH12" s="1"/>
      <c r="BI12" s="1"/>
      <c r="BJ12" s="1"/>
      <c r="BK12" s="1">
        <f>IF(BF12&lt;120,BF12,120)</f>
        <v>36</v>
      </c>
      <c r="BL12" s="1">
        <f>IF(BF12+BG12&lt;120,BG12,120-BF12-BG12)</f>
        <v>0</v>
      </c>
      <c r="BM12" s="1">
        <f>AX12+AY12+BB12+BC12+BF12+BG12</f>
        <v>36</v>
      </c>
      <c r="BN12" s="1">
        <f>IF(BM12&gt;120,120,BM12)</f>
        <v>36</v>
      </c>
      <c r="BO12" s="1">
        <f>IF(AY12+BC12+BG12&lt;BM12/2,(BK12+BL12)*5.5+(BD12+BE12)*4+(AZ12+BA12)*3,BK12*5.5+BL12*5.5*0.85+BD12*4+BE12*4*0.85+AZ12*3+BA12*3*0.85)</f>
        <v>198</v>
      </c>
      <c r="BP12" s="7"/>
    </row>
    <row r="13" spans="1:68" s="5" customFormat="1" ht="15.75" customHeight="1" x14ac:dyDescent="0.3">
      <c r="A13" s="3">
        <v>11</v>
      </c>
      <c r="B13" s="2" t="s">
        <v>70</v>
      </c>
      <c r="C13" s="2" t="s">
        <v>65</v>
      </c>
      <c r="D13" s="1">
        <f>IF((L13+N13+W13+Y13+AF13+AI13+AP13)&gt;1000,1000,L13+N13+W13+Y13+AF13+AI13+AP13)</f>
        <v>250</v>
      </c>
      <c r="E13" s="1">
        <f>IF(D13&gt;1000,1000,D13)</f>
        <v>250</v>
      </c>
      <c r="F13" s="1">
        <f>D13*33%</f>
        <v>82.5</v>
      </c>
      <c r="G13" s="1">
        <f>AT13+AV13+BO13</f>
        <v>795</v>
      </c>
      <c r="H13" s="1">
        <f>IF(G13&gt;1000,1000,G13)</f>
        <v>795</v>
      </c>
      <c r="I13" s="6">
        <f>H13*33%</f>
        <v>262.35000000000002</v>
      </c>
      <c r="J13" s="22">
        <f>F13+I13</f>
        <v>344.85</v>
      </c>
      <c r="K13" s="8">
        <v>1</v>
      </c>
      <c r="L13" s="1">
        <f>K13*100</f>
        <v>100</v>
      </c>
      <c r="M13" s="9"/>
      <c r="N13" s="1">
        <f>M13*30</f>
        <v>0</v>
      </c>
      <c r="O13" s="9"/>
      <c r="P13" s="1">
        <f>O13*200</f>
        <v>0</v>
      </c>
      <c r="Q13" s="9">
        <v>1</v>
      </c>
      <c r="R13" s="1">
        <f>Q13*70</f>
        <v>70</v>
      </c>
      <c r="S13" s="9"/>
      <c r="T13" s="1">
        <f>S13*150</f>
        <v>0</v>
      </c>
      <c r="U13" s="9"/>
      <c r="V13" s="1">
        <f>IF(U13&gt;0,50,U13)</f>
        <v>0</v>
      </c>
      <c r="W13" s="1">
        <f>IF((P13+R13+T13+V13)&gt;250,250,P13+R13+T13+V13)</f>
        <v>70</v>
      </c>
      <c r="X13" s="9"/>
      <c r="Y13" s="1">
        <f>X13*275</f>
        <v>0</v>
      </c>
      <c r="Z13" s="9"/>
      <c r="AA13" s="1">
        <f>Z13*350</f>
        <v>0</v>
      </c>
      <c r="AB13" s="9"/>
      <c r="AC13" s="1">
        <f>AB13*100</f>
        <v>0</v>
      </c>
      <c r="AD13" s="9"/>
      <c r="AE13" s="1">
        <f>IF(AD13&gt;0,70,AD13)</f>
        <v>0</v>
      </c>
      <c r="AF13" s="1">
        <f>IF((AA13+AC13+AE13)&gt;420,420,AA13+AC13+AE13)</f>
        <v>0</v>
      </c>
      <c r="AG13" s="9">
        <v>4</v>
      </c>
      <c r="AH13" s="1">
        <f>AG13*5</f>
        <v>20</v>
      </c>
      <c r="AI13" s="1">
        <f>IF(AH13&gt;20,20,AH13)</f>
        <v>20</v>
      </c>
      <c r="AJ13" s="9">
        <v>1</v>
      </c>
      <c r="AK13" s="1">
        <f>AJ13*50</f>
        <v>50</v>
      </c>
      <c r="AL13" s="9"/>
      <c r="AM13" s="1">
        <f>AL13*30</f>
        <v>0</v>
      </c>
      <c r="AN13" s="9">
        <v>1</v>
      </c>
      <c r="AO13" s="1">
        <f>AN13*10</f>
        <v>10</v>
      </c>
      <c r="AP13" s="1">
        <f>IF((AK13+AM13+AO13)&gt;100,100,AK13+AM13+AO13)</f>
        <v>60</v>
      </c>
      <c r="AQ13" s="9">
        <v>344</v>
      </c>
      <c r="AR13" s="1">
        <f>IF(AQ13&gt;396,396,AQ13)</f>
        <v>344</v>
      </c>
      <c r="AS13" s="1">
        <f>AR13-BN13</f>
        <v>224</v>
      </c>
      <c r="AT13" s="1">
        <f>AS13*1.5</f>
        <v>336</v>
      </c>
      <c r="AU13" s="9">
        <v>23</v>
      </c>
      <c r="AV13" s="1">
        <f>AU13*1</f>
        <v>23</v>
      </c>
      <c r="AW13" s="1">
        <f>IF(AV13&gt;84,84,AV13)</f>
        <v>23</v>
      </c>
      <c r="AX13" s="9">
        <v>69</v>
      </c>
      <c r="AY13" s="9">
        <v>26</v>
      </c>
      <c r="AZ13" s="2">
        <f>IF(BK13+BL13+BD13+BE13+AX13&lt;120,AX13,120-BK13-BL13-BD13-BE13)</f>
        <v>44</v>
      </c>
      <c r="BA13" s="2">
        <f>IF(BK13+BL13+BD13+BE13+AZ13+AY13&lt;120,AY13,120-BK13-BL13-BD13-BE13-AZ13)</f>
        <v>0</v>
      </c>
      <c r="BB13" s="9">
        <v>76</v>
      </c>
      <c r="BC13" s="9"/>
      <c r="BD13" s="2">
        <f>IF(BK13+BL13+BB13&lt;120,BB13,120-BK13-BL13)</f>
        <v>76</v>
      </c>
      <c r="BE13" s="2">
        <f>IF(BK13+BL13+BB13+BC13&lt;120,BC13,120-BK13-BL13-BD13)</f>
        <v>0</v>
      </c>
      <c r="BF13" s="9"/>
      <c r="BG13" s="9"/>
      <c r="BH13" s="1"/>
      <c r="BI13" s="1"/>
      <c r="BJ13" s="1"/>
      <c r="BK13" s="1">
        <f>IF(BF13&lt;120,BF13,120)</f>
        <v>0</v>
      </c>
      <c r="BL13" s="1">
        <f>IF(BF13+BG13&lt;120,BG13,120-BF13-BG13)</f>
        <v>0</v>
      </c>
      <c r="BM13" s="1">
        <f>AX13+AY13+BB13+BC13+BF13+BG13</f>
        <v>171</v>
      </c>
      <c r="BN13" s="1">
        <f>IF(BM13&gt;120,120,BM13)</f>
        <v>120</v>
      </c>
      <c r="BO13" s="1">
        <f>IF(AY13+BC13+BG13&lt;BM13/2,(BK13+BL13)*5.5+(BD13+BE13)*4+(AZ13+BA13)*3,BK13*5.5+BL13*5.5*0.85+BD13*4+BE13*4*0.85+AZ13*3+BA13*3*0.85)</f>
        <v>436</v>
      </c>
      <c r="BP13" s="7"/>
    </row>
    <row r="14" spans="1:68" s="5" customFormat="1" ht="15.75" customHeight="1" x14ac:dyDescent="0.3">
      <c r="A14" s="3">
        <v>12</v>
      </c>
      <c r="B14" s="2" t="s">
        <v>47</v>
      </c>
      <c r="C14" s="2" t="s">
        <v>48</v>
      </c>
      <c r="D14" s="1">
        <f>IF((L14+N14+W14+Y14+AF14+AI14+AP14)&gt;1000,1000,L14+N14+W14+Y14+AF14+AI14+AP14)</f>
        <v>300</v>
      </c>
      <c r="E14" s="1">
        <f>IF(D14&gt;1000,1000,D14)</f>
        <v>300</v>
      </c>
      <c r="F14" s="1">
        <f>D14*33%</f>
        <v>99</v>
      </c>
      <c r="G14" s="1">
        <f>AT14+AV14+BO14</f>
        <v>732.9</v>
      </c>
      <c r="H14" s="1">
        <f>IF(G14&gt;1000,1000,G14)</f>
        <v>732.9</v>
      </c>
      <c r="I14" s="6">
        <f>H14*33%</f>
        <v>241.857</v>
      </c>
      <c r="J14" s="22">
        <f>F14+I14</f>
        <v>340.85699999999997</v>
      </c>
      <c r="K14" s="8">
        <v>1</v>
      </c>
      <c r="L14" s="1">
        <f>K14*100</f>
        <v>100</v>
      </c>
      <c r="M14" s="9"/>
      <c r="N14" s="1">
        <f>M14*30</f>
        <v>0</v>
      </c>
      <c r="O14" s="9"/>
      <c r="P14" s="1">
        <f>O14*200</f>
        <v>0</v>
      </c>
      <c r="Q14" s="9">
        <v>1</v>
      </c>
      <c r="R14" s="1">
        <f>Q14*70</f>
        <v>70</v>
      </c>
      <c r="S14" s="9"/>
      <c r="T14" s="1">
        <f>S14*150</f>
        <v>0</v>
      </c>
      <c r="U14" s="9">
        <v>1</v>
      </c>
      <c r="V14" s="1">
        <f>IF(U14&gt;0,50,U14)</f>
        <v>50</v>
      </c>
      <c r="W14" s="1">
        <f>IF((P14+R14+T14+V14)&gt;250,250,P14+R14+T14+V14)</f>
        <v>120</v>
      </c>
      <c r="X14" s="9"/>
      <c r="Y14" s="1">
        <f>X14*275</f>
        <v>0</v>
      </c>
      <c r="Z14" s="9"/>
      <c r="AA14" s="1">
        <f>Z14*350</f>
        <v>0</v>
      </c>
      <c r="AB14" s="9"/>
      <c r="AC14" s="1">
        <f>AB14*100</f>
        <v>0</v>
      </c>
      <c r="AD14" s="9"/>
      <c r="AE14" s="1">
        <f>IF(AD14&gt;0,70,AD14)</f>
        <v>0</v>
      </c>
      <c r="AF14" s="1">
        <f>IF((AA14+AC14+AE14)&gt;420,420,AA14+AC14+AE14)</f>
        <v>0</v>
      </c>
      <c r="AG14" s="9">
        <v>4</v>
      </c>
      <c r="AH14" s="1">
        <f>AG14*5</f>
        <v>20</v>
      </c>
      <c r="AI14" s="1">
        <f>IF(AH14&gt;20,20,AH14)</f>
        <v>20</v>
      </c>
      <c r="AJ14" s="9">
        <v>1</v>
      </c>
      <c r="AK14" s="1">
        <f>AJ14*50</f>
        <v>50</v>
      </c>
      <c r="AL14" s="9"/>
      <c r="AM14" s="1">
        <f>AL14*30</f>
        <v>0</v>
      </c>
      <c r="AN14" s="9">
        <v>1</v>
      </c>
      <c r="AO14" s="1">
        <f>AN14*10</f>
        <v>10</v>
      </c>
      <c r="AP14" s="1">
        <f>IF((AK14+AM14+AO14)&gt;100,100,AK14+AM14+AO14)</f>
        <v>60</v>
      </c>
      <c r="AQ14" s="9">
        <v>307</v>
      </c>
      <c r="AR14" s="1">
        <f>IF(AQ14&gt;396,396,AQ14)</f>
        <v>307</v>
      </c>
      <c r="AS14" s="1">
        <f>AR14-BN14</f>
        <v>187</v>
      </c>
      <c r="AT14" s="1">
        <f>AS14*1.5</f>
        <v>280.5</v>
      </c>
      <c r="AU14" s="9">
        <v>30</v>
      </c>
      <c r="AV14" s="1">
        <f>AU14*1</f>
        <v>30</v>
      </c>
      <c r="AW14" s="1">
        <f>IF(AV14&gt;84,84,AV14)</f>
        <v>30</v>
      </c>
      <c r="AX14" s="9">
        <v>24</v>
      </c>
      <c r="AY14" s="9"/>
      <c r="AZ14" s="2">
        <f>IF(BK14+BL14+BD14+BE14+AX14&lt;120,AX14,120-BK14-BL14-BD14-BE14)</f>
        <v>0</v>
      </c>
      <c r="BA14" s="2">
        <f>IF(BK14+BL14+BD14+BE14+AZ14+AY14&lt;120,AY14,120-BK14-BL14-BD14-BE14-AZ14)</f>
        <v>0</v>
      </c>
      <c r="BB14" s="9">
        <v>24</v>
      </c>
      <c r="BC14" s="9">
        <v>105</v>
      </c>
      <c r="BD14" s="2">
        <f>IF(BK14+BL14+BB14&lt;120,BB14,120-BK14-BL14)</f>
        <v>24</v>
      </c>
      <c r="BE14" s="2">
        <f>IF(BK14+BL14+BB14+BC14&lt;120,BC14,120-BK14-BL14-BD14)</f>
        <v>96</v>
      </c>
      <c r="BF14" s="9"/>
      <c r="BG14" s="9"/>
      <c r="BH14" s="1"/>
      <c r="BI14" s="1"/>
      <c r="BJ14" s="1"/>
      <c r="BK14" s="1">
        <f>IF(BF14&lt;120,BF14,120)</f>
        <v>0</v>
      </c>
      <c r="BL14" s="1">
        <f>IF(BF14+BG14&lt;120,BG14,120-BF14-BG14)</f>
        <v>0</v>
      </c>
      <c r="BM14" s="1">
        <f>AX14+AY14+BB14+BC14+BF14+BG14</f>
        <v>153</v>
      </c>
      <c r="BN14" s="1">
        <f>IF(BM14&gt;120,120,BM14)</f>
        <v>120</v>
      </c>
      <c r="BO14" s="1">
        <f>IF(AY14+BC14+BG14&lt;BM14/2,(BK14+BL14)*5.5+(BD14+BE14)*4+(AZ14+BA14)*3,BK14*5.5+BL14*5.5*0.85+BD14*4+BE14*4*0.85+AZ14*3+BA14*3*0.85)</f>
        <v>422.4</v>
      </c>
      <c r="BP14" s="7"/>
    </row>
    <row r="15" spans="1:68" s="5" customFormat="1" ht="15.75" customHeight="1" x14ac:dyDescent="0.3">
      <c r="A15" s="3">
        <v>13</v>
      </c>
      <c r="B15" s="2" t="s">
        <v>68</v>
      </c>
      <c r="C15" s="2" t="s">
        <v>69</v>
      </c>
      <c r="D15" s="1">
        <f>IF((L15+N15+W15+Y15+AF15+AI15+AP15)&gt;1000,1000,L15+N15+W15+Y15+AF15+AI15+AP15)</f>
        <v>450</v>
      </c>
      <c r="E15" s="1">
        <f>IF(D15&gt;1000,1000,D15)</f>
        <v>450</v>
      </c>
      <c r="F15" s="1">
        <f>D15*33%</f>
        <v>148.5</v>
      </c>
      <c r="G15" s="1">
        <f>AT15+AV15+BO15</f>
        <v>574.20000000000005</v>
      </c>
      <c r="H15" s="1">
        <f>IF(G15&gt;1000,1000,G15)</f>
        <v>574.20000000000005</v>
      </c>
      <c r="I15" s="6">
        <f>H15*33%</f>
        <v>189.48600000000002</v>
      </c>
      <c r="J15" s="22">
        <f>F15+I15</f>
        <v>337.98599999999999</v>
      </c>
      <c r="K15" s="8">
        <v>1</v>
      </c>
      <c r="L15" s="1">
        <f>K15*100</f>
        <v>100</v>
      </c>
      <c r="M15" s="9"/>
      <c r="N15" s="1">
        <f>M15*30</f>
        <v>0</v>
      </c>
      <c r="O15" s="9">
        <v>1</v>
      </c>
      <c r="P15" s="1">
        <f>O15*200</f>
        <v>200</v>
      </c>
      <c r="Q15" s="9"/>
      <c r="R15" s="1">
        <f>Q15*70</f>
        <v>0</v>
      </c>
      <c r="S15" s="9"/>
      <c r="T15" s="1">
        <f>S15*150</f>
        <v>0</v>
      </c>
      <c r="U15" s="9"/>
      <c r="V15" s="1">
        <f>IF(U15&gt;0,50,U15)</f>
        <v>0</v>
      </c>
      <c r="W15" s="1">
        <f>IF((P15+R15+T15+V15)&gt;250,250,P15+R15+T15+V15)</f>
        <v>200</v>
      </c>
      <c r="X15" s="9"/>
      <c r="Y15" s="1">
        <f>X15*275</f>
        <v>0</v>
      </c>
      <c r="Z15" s="9"/>
      <c r="AA15" s="1">
        <f>Z15*350</f>
        <v>0</v>
      </c>
      <c r="AB15" s="9">
        <v>1</v>
      </c>
      <c r="AC15" s="1">
        <f>AB15*100</f>
        <v>100</v>
      </c>
      <c r="AD15" s="9"/>
      <c r="AE15" s="1">
        <f>IF(AD15&gt;0,70,AD15)</f>
        <v>0</v>
      </c>
      <c r="AF15" s="1">
        <f>IF((AA15+AC15+AE15)&gt;420,420,AA15+AC15+AE15)</f>
        <v>100</v>
      </c>
      <c r="AG15" s="9">
        <v>4</v>
      </c>
      <c r="AH15" s="1">
        <f>AG15*5</f>
        <v>20</v>
      </c>
      <c r="AI15" s="1">
        <f>IF(AH15&gt;20,20,AH15)</f>
        <v>20</v>
      </c>
      <c r="AJ15" s="9"/>
      <c r="AK15" s="1">
        <f>AJ15*50</f>
        <v>0</v>
      </c>
      <c r="AL15" s="9">
        <v>1</v>
      </c>
      <c r="AM15" s="1">
        <f>AL15*30</f>
        <v>30</v>
      </c>
      <c r="AN15" s="9"/>
      <c r="AO15" s="1">
        <f>AN15*10</f>
        <v>0</v>
      </c>
      <c r="AP15" s="1">
        <f>IF((AK15+AM15+AO15)&gt;100,100,AK15+AM15+AO15)</f>
        <v>30</v>
      </c>
      <c r="AQ15" s="9">
        <v>292</v>
      </c>
      <c r="AR15" s="1">
        <f>IF(AQ15&gt;396,396,AQ15)</f>
        <v>292</v>
      </c>
      <c r="AS15" s="1">
        <f>AR15-BN15</f>
        <v>195</v>
      </c>
      <c r="AT15" s="1">
        <f>AS15*1.5</f>
        <v>292.5</v>
      </c>
      <c r="AU15" s="9">
        <v>24</v>
      </c>
      <c r="AV15" s="1">
        <f>AU15*1</f>
        <v>24</v>
      </c>
      <c r="AW15" s="1">
        <f>IF(AV15&gt;84,84,AV15)</f>
        <v>24</v>
      </c>
      <c r="AX15" s="9">
        <v>23</v>
      </c>
      <c r="AY15" s="9">
        <v>74</v>
      </c>
      <c r="AZ15" s="2">
        <f>IF(BK15+BL15+BD15+BE15+AX15&lt;120,AX15,120-BK15-BL15-BD15-BE15)</f>
        <v>23</v>
      </c>
      <c r="BA15" s="2">
        <f>IF(BK15+BL15+BD15+BE15+AZ15+AY15&lt;120,AY15,120-BK15-BL15-BD15-BE15-AZ15)</f>
        <v>74</v>
      </c>
      <c r="BB15" s="9"/>
      <c r="BC15" s="9"/>
      <c r="BD15" s="2">
        <f>IF(BK15+BL15+BB15&lt;120,BB15,120-BK15-BL15)</f>
        <v>0</v>
      </c>
      <c r="BE15" s="2">
        <f>IF(BK15+BL15+BB15+BC15&lt;120,BC15,120-BK15-BL15-BD15)</f>
        <v>0</v>
      </c>
      <c r="BF15" s="9"/>
      <c r="BG15" s="9"/>
      <c r="BH15" s="1"/>
      <c r="BI15" s="1"/>
      <c r="BJ15" s="1"/>
      <c r="BK15" s="1">
        <f>IF(BF15&lt;120,BF15,120)</f>
        <v>0</v>
      </c>
      <c r="BL15" s="1">
        <f>IF(BF15+BG15&lt;120,BG15,120-BF15-BG15)</f>
        <v>0</v>
      </c>
      <c r="BM15" s="1">
        <f>AX15+AY15+BB15+BC15+BF15+BG15</f>
        <v>97</v>
      </c>
      <c r="BN15" s="1">
        <f>IF(BM15&gt;120,120,BM15)</f>
        <v>97</v>
      </c>
      <c r="BO15" s="1">
        <f>IF(AY15+BC15+BG15&lt;BM15/2,(BK15+BL15)*5.5+(BD15+BE15)*4+(AZ15+BA15)*3,BK15*5.5+BL15*5.5*0.85+BD15*4+BE15*4*0.85+AZ15*3+BA15*3*0.85)</f>
        <v>257.7</v>
      </c>
      <c r="BP15" s="7"/>
    </row>
    <row r="16" spans="1:68" s="5" customFormat="1" ht="15.75" customHeight="1" x14ac:dyDescent="0.3">
      <c r="A16" s="3">
        <v>14</v>
      </c>
      <c r="B16" s="2" t="s">
        <v>53</v>
      </c>
      <c r="C16" s="2" t="s">
        <v>40</v>
      </c>
      <c r="D16" s="1">
        <f>IF((L16+N16+W16+Y16+AF16+AI16+AP16)&gt;1000,1000,L16+N16+W16+Y16+AF16+AI16+AP16)</f>
        <v>250</v>
      </c>
      <c r="E16" s="1">
        <f>IF(D16&gt;1000,1000,D16)</f>
        <v>250</v>
      </c>
      <c r="F16" s="1">
        <f>D16*33%</f>
        <v>82.5</v>
      </c>
      <c r="G16" s="1">
        <f>AT16+AV16+BO16</f>
        <v>769.27499999999998</v>
      </c>
      <c r="H16" s="1">
        <f>IF(G16&gt;1000,1000,G16)</f>
        <v>769.27499999999998</v>
      </c>
      <c r="I16" s="6">
        <f>H16*33%</f>
        <v>253.86075</v>
      </c>
      <c r="J16" s="22">
        <f>F16+I16</f>
        <v>336.36075</v>
      </c>
      <c r="K16" s="8">
        <v>1</v>
      </c>
      <c r="L16" s="1">
        <f>K16*100</f>
        <v>100</v>
      </c>
      <c r="M16" s="9"/>
      <c r="N16" s="1">
        <f>M16*30</f>
        <v>0</v>
      </c>
      <c r="O16" s="9"/>
      <c r="P16" s="1">
        <f>O16*200</f>
        <v>0</v>
      </c>
      <c r="Q16" s="9">
        <v>1</v>
      </c>
      <c r="R16" s="1">
        <f>Q16*70</f>
        <v>70</v>
      </c>
      <c r="S16" s="9"/>
      <c r="T16" s="1">
        <f>S16*150</f>
        <v>0</v>
      </c>
      <c r="U16" s="9">
        <v>1</v>
      </c>
      <c r="V16" s="1">
        <f>IF(U16&gt;0,50,U16)</f>
        <v>50</v>
      </c>
      <c r="W16" s="1">
        <f>IF((P16+R16+T16+V16)&gt;250,250,P16+R16+T16+V16)</f>
        <v>120</v>
      </c>
      <c r="X16" s="9"/>
      <c r="Y16" s="1">
        <f>X16*275</f>
        <v>0</v>
      </c>
      <c r="Z16" s="9"/>
      <c r="AA16" s="1">
        <f>Z16*350</f>
        <v>0</v>
      </c>
      <c r="AB16" s="9"/>
      <c r="AC16" s="1">
        <f>AB16*100</f>
        <v>0</v>
      </c>
      <c r="AD16" s="9"/>
      <c r="AE16" s="1">
        <f>IF(AD16&gt;0,70,AD16)</f>
        <v>0</v>
      </c>
      <c r="AF16" s="1">
        <f>IF((AA16+AC16+AE16)&gt;420,420,AA16+AC16+AE16)</f>
        <v>0</v>
      </c>
      <c r="AG16" s="9">
        <v>4</v>
      </c>
      <c r="AH16" s="1">
        <f>AG16*5</f>
        <v>20</v>
      </c>
      <c r="AI16" s="1">
        <f>IF(AH16&gt;20,20,AH16)</f>
        <v>20</v>
      </c>
      <c r="AJ16" s="9"/>
      <c r="AK16" s="1">
        <f>AJ16*50</f>
        <v>0</v>
      </c>
      <c r="AL16" s="9"/>
      <c r="AM16" s="1">
        <f>AL16*30</f>
        <v>0</v>
      </c>
      <c r="AN16" s="9">
        <v>1</v>
      </c>
      <c r="AO16" s="1">
        <f>AN16*10</f>
        <v>10</v>
      </c>
      <c r="AP16" s="1">
        <f>IF((AK16+AM16+AO16)&gt;100,100,AK16+AM16+AO16)</f>
        <v>10</v>
      </c>
      <c r="AQ16" s="9">
        <v>293</v>
      </c>
      <c r="AR16" s="1">
        <f>IF(AQ16&gt;396,396,AQ16)</f>
        <v>293</v>
      </c>
      <c r="AS16" s="1">
        <f>AR16-BN16</f>
        <v>173</v>
      </c>
      <c r="AT16" s="1">
        <f>AS16*1.5</f>
        <v>259.5</v>
      </c>
      <c r="AU16" s="9">
        <v>84</v>
      </c>
      <c r="AV16" s="1">
        <f>AU16*1</f>
        <v>84</v>
      </c>
      <c r="AW16" s="1">
        <f>IF(AV16&gt;84,84,AV16)</f>
        <v>84</v>
      </c>
      <c r="AX16" s="9">
        <v>46</v>
      </c>
      <c r="AY16" s="9"/>
      <c r="AZ16" s="2">
        <f>IF(BK16+BL16+BD16+BE16+AX16&lt;120,AX16,120-BK16-BL16-BD16-BE16)</f>
        <v>0</v>
      </c>
      <c r="BA16" s="2">
        <f>IF(BK16+BL16+BD16+BE16+AZ16+AY16&lt;120,AY16,120-BK16-BL16-BD16-BE16-AZ16)</f>
        <v>0</v>
      </c>
      <c r="BB16" s="9">
        <v>19</v>
      </c>
      <c r="BC16" s="9">
        <v>158</v>
      </c>
      <c r="BD16" s="2">
        <f>IF(BK16+BL16+BB16&lt;120,BB16,120-BK16-BL16)</f>
        <v>19</v>
      </c>
      <c r="BE16" s="2">
        <f>IF(BK16+BL16+BB16+BC16&lt;120,BC16,120-BK16-BL16-BD16)</f>
        <v>96</v>
      </c>
      <c r="BF16" s="9"/>
      <c r="BG16" s="9">
        <v>5</v>
      </c>
      <c r="BH16" s="1"/>
      <c r="BI16" s="1"/>
      <c r="BJ16" s="1"/>
      <c r="BK16" s="1">
        <f>IF(BF16&lt;120,BF16,120)</f>
        <v>0</v>
      </c>
      <c r="BL16" s="1">
        <f>IF(BF16+BG16&lt;120,BG16,120-BF16-BG16)</f>
        <v>5</v>
      </c>
      <c r="BM16" s="1">
        <f>AX16+AY16+BB16+BC16+BF16+BG16</f>
        <v>228</v>
      </c>
      <c r="BN16" s="1">
        <f>IF(BM16&gt;120,120,BM16)</f>
        <v>120</v>
      </c>
      <c r="BO16" s="1">
        <f>IF(AY16+BC16+BG16&lt;BM16/2,(BK16+BL16)*5.5+(BD16+BE16)*4+(AZ16+BA16)*3,BK16*5.5+BL16*5.5*0.85+BD16*4+BE16*4*0.85+AZ16*3+BA16*3*0.85)</f>
        <v>425.77499999999998</v>
      </c>
      <c r="BP16" s="7"/>
    </row>
    <row r="17" spans="1:68" s="5" customFormat="1" ht="15.75" customHeight="1" x14ac:dyDescent="0.3">
      <c r="A17" s="3">
        <v>15</v>
      </c>
      <c r="B17" s="2" t="s">
        <v>54</v>
      </c>
      <c r="C17" s="2" t="s">
        <v>55</v>
      </c>
      <c r="D17" s="1">
        <f>IF((L17+N17+W17+Y17+AF17+AI17+AP17)&gt;1000,1000,L17+N17+W17+Y17+AF17+AI17+AP17)</f>
        <v>240</v>
      </c>
      <c r="E17" s="1">
        <f>IF(D17&gt;1000,1000,D17)</f>
        <v>240</v>
      </c>
      <c r="F17" s="1">
        <f>D17*33%</f>
        <v>79.2</v>
      </c>
      <c r="G17" s="1">
        <f>AT17+AV17+BO17</f>
        <v>748.5</v>
      </c>
      <c r="H17" s="1">
        <f>IF(G17&gt;1000,1000,G17)</f>
        <v>748.5</v>
      </c>
      <c r="I17" s="6">
        <f>H17*33%</f>
        <v>247.00500000000002</v>
      </c>
      <c r="J17" s="22">
        <f>F17+I17</f>
        <v>326.20500000000004</v>
      </c>
      <c r="K17" s="8">
        <v>1</v>
      </c>
      <c r="L17" s="1">
        <f>K17*100</f>
        <v>100</v>
      </c>
      <c r="M17" s="9"/>
      <c r="N17" s="1">
        <f>M17*30</f>
        <v>0</v>
      </c>
      <c r="O17" s="9"/>
      <c r="P17" s="1">
        <f>O17*200</f>
        <v>0</v>
      </c>
      <c r="Q17" s="9">
        <v>1</v>
      </c>
      <c r="R17" s="1">
        <f>Q17*70</f>
        <v>70</v>
      </c>
      <c r="S17" s="9"/>
      <c r="T17" s="1">
        <f>S17*150</f>
        <v>0</v>
      </c>
      <c r="U17" s="9"/>
      <c r="V17" s="1">
        <f>IF(U17&gt;0,50,U17)</f>
        <v>0</v>
      </c>
      <c r="W17" s="1">
        <f>IF((P17+R17+T17+V17)&gt;250,250,P17+R17+T17+V17)</f>
        <v>70</v>
      </c>
      <c r="X17" s="9"/>
      <c r="Y17" s="1">
        <f>X17*275</f>
        <v>0</v>
      </c>
      <c r="Z17" s="9"/>
      <c r="AA17" s="1">
        <f>Z17*350</f>
        <v>0</v>
      </c>
      <c r="AB17" s="9"/>
      <c r="AC17" s="1">
        <f>AB17*100</f>
        <v>0</v>
      </c>
      <c r="AD17" s="9"/>
      <c r="AE17" s="1">
        <f>IF(AD17&gt;0,70,AD17)</f>
        <v>0</v>
      </c>
      <c r="AF17" s="1">
        <f>IF((AA17+AC17+AE17)&gt;420,420,AA17+AC17+AE17)</f>
        <v>0</v>
      </c>
      <c r="AG17" s="9">
        <v>4</v>
      </c>
      <c r="AH17" s="1">
        <f>AG17*5</f>
        <v>20</v>
      </c>
      <c r="AI17" s="1">
        <f>IF(AH17&gt;20,20,AH17)</f>
        <v>20</v>
      </c>
      <c r="AJ17" s="9">
        <v>1</v>
      </c>
      <c r="AK17" s="1">
        <f>AJ17*50</f>
        <v>50</v>
      </c>
      <c r="AL17" s="9"/>
      <c r="AM17" s="1">
        <f>AL17*30</f>
        <v>0</v>
      </c>
      <c r="AN17" s="9"/>
      <c r="AO17" s="1">
        <f>AN17*10</f>
        <v>0</v>
      </c>
      <c r="AP17" s="1">
        <f>IF((AK17+AM17+AO17)&gt;100,100,AK17+AM17+AO17)</f>
        <v>50</v>
      </c>
      <c r="AQ17" s="9">
        <v>299</v>
      </c>
      <c r="AR17" s="1">
        <f>IF(AQ17&gt;396,396,AQ17)</f>
        <v>299</v>
      </c>
      <c r="AS17" s="1">
        <f>AR17-BN17</f>
        <v>179</v>
      </c>
      <c r="AT17" s="1">
        <f>AS17*1.5</f>
        <v>268.5</v>
      </c>
      <c r="AU17" s="9"/>
      <c r="AV17" s="1">
        <f>AU17*1</f>
        <v>0</v>
      </c>
      <c r="AW17" s="1">
        <f>IF(AV17&gt;84,84,AV17)</f>
        <v>0</v>
      </c>
      <c r="AX17" s="9">
        <v>22</v>
      </c>
      <c r="AY17" s="9"/>
      <c r="AZ17" s="2">
        <f>IF(BK17+BL17+BD17+BE17+AX17&lt;120,AX17,120-BK17-BL17-BD17-BE17)</f>
        <v>0</v>
      </c>
      <c r="BA17" s="2">
        <f>IF(BK17+BL17+BD17+BE17+AZ17+AY17&lt;120,AY17,120-BK17-BL17-BD17-BE17-AZ17)</f>
        <v>0</v>
      </c>
      <c r="BB17" s="9">
        <v>152</v>
      </c>
      <c r="BC17" s="9"/>
      <c r="BD17" s="2">
        <f>IF(BK17+BL17+BB17&lt;120,BB17,120-BK17-BL17)</f>
        <v>120</v>
      </c>
      <c r="BE17" s="2">
        <f>IF(BK17+BL17+BB17+BC17&lt;120,BC17,120-BK17-BL17-BD17)</f>
        <v>0</v>
      </c>
      <c r="BF17" s="9"/>
      <c r="BG17" s="9"/>
      <c r="BH17" s="1"/>
      <c r="BI17" s="1"/>
      <c r="BJ17" s="1"/>
      <c r="BK17" s="1">
        <f>IF(BF17&lt;120,BF17,120)</f>
        <v>0</v>
      </c>
      <c r="BL17" s="1">
        <f>IF(BF17+BG17&lt;120,BG17,120-BF17-BG17)</f>
        <v>0</v>
      </c>
      <c r="BM17" s="1">
        <f>AX17+AY17+BB17+BC17+BF17+BG17</f>
        <v>174</v>
      </c>
      <c r="BN17" s="1">
        <f>IF(BM17&gt;120,120,BM17)</f>
        <v>120</v>
      </c>
      <c r="BO17" s="1">
        <f>IF(AY17+BC17+BG17&lt;BM17/2,(BK17+BL17)*5.5+(BD17+BE17)*4+(AZ17+BA17)*3,BK17*5.5+BL17*5.5*0.85+BD17*4+BE17*4*0.85+AZ17*3+BA17*3*0.85)</f>
        <v>480</v>
      </c>
      <c r="BP17" s="7"/>
    </row>
    <row r="18" spans="1:68" s="5" customFormat="1" ht="15.75" customHeight="1" x14ac:dyDescent="0.3">
      <c r="A18" s="3">
        <v>16</v>
      </c>
      <c r="B18" s="2" t="s">
        <v>64</v>
      </c>
      <c r="C18" s="2" t="s">
        <v>65</v>
      </c>
      <c r="D18" s="1">
        <f>IF((L18+N18+W18+Y18+AF18+AI18+AP18)&gt;1000,1000,L18+N18+W18+Y18+AF18+AI18+AP18)</f>
        <v>200</v>
      </c>
      <c r="E18" s="1">
        <f>IF(D18&gt;1000,1000,D18)</f>
        <v>200</v>
      </c>
      <c r="F18" s="1">
        <f>D18*33%</f>
        <v>66</v>
      </c>
      <c r="G18" s="1">
        <f>AT18+AV18+BO18</f>
        <v>760.5</v>
      </c>
      <c r="H18" s="1">
        <f>IF(G18&gt;1000,1000,G18)</f>
        <v>760.5</v>
      </c>
      <c r="I18" s="6">
        <f>H18*33%</f>
        <v>250.965</v>
      </c>
      <c r="J18" s="22">
        <f>F18+I18</f>
        <v>316.96500000000003</v>
      </c>
      <c r="K18" s="8">
        <v>1</v>
      </c>
      <c r="L18" s="1">
        <f>K18*100</f>
        <v>100</v>
      </c>
      <c r="M18" s="9"/>
      <c r="N18" s="1">
        <f>M18*30</f>
        <v>0</v>
      </c>
      <c r="O18" s="9"/>
      <c r="P18" s="1">
        <f>O18*200</f>
        <v>0</v>
      </c>
      <c r="Q18" s="9">
        <v>1</v>
      </c>
      <c r="R18" s="1">
        <f>Q18*70</f>
        <v>70</v>
      </c>
      <c r="S18" s="9"/>
      <c r="T18" s="1">
        <f>S18*150</f>
        <v>0</v>
      </c>
      <c r="U18" s="9"/>
      <c r="V18" s="1">
        <f>IF(U18&gt;0,50,U18)</f>
        <v>0</v>
      </c>
      <c r="W18" s="1">
        <f>IF((P18+R18+T18+V18)&gt;250,250,P18+R18+T18+V18)</f>
        <v>70</v>
      </c>
      <c r="X18" s="9"/>
      <c r="Y18" s="1">
        <f>X18*275</f>
        <v>0</v>
      </c>
      <c r="Z18" s="9"/>
      <c r="AA18" s="1">
        <f>Z18*350</f>
        <v>0</v>
      </c>
      <c r="AB18" s="9"/>
      <c r="AC18" s="1">
        <f>AB18*100</f>
        <v>0</v>
      </c>
      <c r="AD18" s="9"/>
      <c r="AE18" s="1">
        <f>IF(AD18&gt;0,70,AD18)</f>
        <v>0</v>
      </c>
      <c r="AF18" s="1">
        <f>IF((AA18+AC18+AE18)&gt;420,420,AA18+AC18+AE18)</f>
        <v>0</v>
      </c>
      <c r="AG18" s="9">
        <v>4</v>
      </c>
      <c r="AH18" s="1">
        <f>AG18*5</f>
        <v>20</v>
      </c>
      <c r="AI18" s="1">
        <f>IF(AH18&gt;20,20,AH18)</f>
        <v>20</v>
      </c>
      <c r="AJ18" s="9"/>
      <c r="AK18" s="1">
        <f>AJ18*50</f>
        <v>0</v>
      </c>
      <c r="AL18" s="9"/>
      <c r="AM18" s="1">
        <f>AL18*30</f>
        <v>0</v>
      </c>
      <c r="AN18" s="9">
        <v>1</v>
      </c>
      <c r="AO18" s="1">
        <f>AN18*10</f>
        <v>10</v>
      </c>
      <c r="AP18" s="1">
        <f>IF((AK18+AM18+AO18)&gt;100,100,AK18+AM18+AO18)</f>
        <v>10</v>
      </c>
      <c r="AQ18" s="9">
        <v>307</v>
      </c>
      <c r="AR18" s="1">
        <f>IF(AQ18&gt;396,396,AQ18)</f>
        <v>307</v>
      </c>
      <c r="AS18" s="1">
        <f>AR18-BN18</f>
        <v>187</v>
      </c>
      <c r="AT18" s="1">
        <f>AS18*1.5</f>
        <v>280.5</v>
      </c>
      <c r="AU18" s="9"/>
      <c r="AV18" s="1">
        <f>AU18*1</f>
        <v>0</v>
      </c>
      <c r="AW18" s="1">
        <f>IF(AV18&gt;84,84,AV18)</f>
        <v>0</v>
      </c>
      <c r="AX18" s="9">
        <v>35</v>
      </c>
      <c r="AY18" s="9"/>
      <c r="AZ18" s="2">
        <f>IF(BK18+BL18+BD18+BE18+AX18&lt;120,AX18,120-BK18-BL18-BD18-BE18)</f>
        <v>0</v>
      </c>
      <c r="BA18" s="2">
        <f>IF(BK18+BL18+BD18+BE18+AZ18+AY18&lt;120,AY18,120-BK18-BL18-BD18-BE18-AZ18)</f>
        <v>0</v>
      </c>
      <c r="BB18" s="9">
        <v>138</v>
      </c>
      <c r="BC18" s="9"/>
      <c r="BD18" s="2">
        <f>IF(BK18+BL18+BB18&lt;120,BB18,120-BK18-BL18)</f>
        <v>120</v>
      </c>
      <c r="BE18" s="2">
        <f>IF(BK18+BL18+BB18+BC18&lt;120,BC18,120-BK18-BL18-BD18)</f>
        <v>0</v>
      </c>
      <c r="BF18" s="9"/>
      <c r="BG18" s="9"/>
      <c r="BH18" s="1"/>
      <c r="BI18" s="1"/>
      <c r="BJ18" s="1"/>
      <c r="BK18" s="1">
        <f>IF(BF18&lt;120,BF18,120)</f>
        <v>0</v>
      </c>
      <c r="BL18" s="1">
        <f>IF(BF18+BG18&lt;120,BG18,120-BF18-BG18)</f>
        <v>0</v>
      </c>
      <c r="BM18" s="1">
        <f>AX18+AY18+BB18+BC18+BF18+BG18</f>
        <v>173</v>
      </c>
      <c r="BN18" s="1">
        <f>IF(BM18&gt;120,120,BM18)</f>
        <v>120</v>
      </c>
      <c r="BO18" s="1">
        <f>IF(AY18+BC18+BG18&lt;BM18/2,(BK18+BL18)*5.5+(BD18+BE18)*4+(AZ18+BA18)*3,BK18*5.5+BL18*5.5*0.85+BD18*4+BE18*4*0.85+AZ18*3+BA18*3*0.85)</f>
        <v>480</v>
      </c>
      <c r="BP18" s="7"/>
    </row>
    <row r="19" spans="1:68" s="5" customFormat="1" ht="15.75" customHeight="1" x14ac:dyDescent="0.3">
      <c r="A19" s="3">
        <v>17</v>
      </c>
      <c r="B19" s="2" t="s">
        <v>75</v>
      </c>
      <c r="C19" s="2" t="s">
        <v>76</v>
      </c>
      <c r="D19" s="1">
        <f>IF((L19+N19+W19+Y19+AF19+AI19+AP19)&gt;1000,1000,L19+N19+W19+Y19+AF19+AI19+AP19)</f>
        <v>365</v>
      </c>
      <c r="E19" s="1">
        <f>IF(D19&gt;1000,1000,D19)</f>
        <v>365</v>
      </c>
      <c r="F19" s="1">
        <f>D19*33%</f>
        <v>120.45</v>
      </c>
      <c r="G19" s="1">
        <f>AT19+AV19+BO19</f>
        <v>589.5</v>
      </c>
      <c r="H19" s="1">
        <f>IF(G19&gt;1000,1000,G19)</f>
        <v>589.5</v>
      </c>
      <c r="I19" s="6">
        <f>H19*33%</f>
        <v>194.535</v>
      </c>
      <c r="J19" s="22">
        <f>F19+I19</f>
        <v>314.98500000000001</v>
      </c>
      <c r="K19" s="8">
        <v>1</v>
      </c>
      <c r="L19" s="1">
        <f>K19*100</f>
        <v>100</v>
      </c>
      <c r="M19" s="9"/>
      <c r="N19" s="1">
        <f>M19*30</f>
        <v>0</v>
      </c>
      <c r="O19" s="9">
        <v>1</v>
      </c>
      <c r="P19" s="1">
        <f>O19*200</f>
        <v>200</v>
      </c>
      <c r="Q19" s="9"/>
      <c r="R19" s="1">
        <f>Q19*70</f>
        <v>0</v>
      </c>
      <c r="S19" s="9"/>
      <c r="T19" s="1">
        <f>S19*150</f>
        <v>0</v>
      </c>
      <c r="U19" s="9"/>
      <c r="V19" s="1">
        <f>IF(U19&gt;0,50,U19)</f>
        <v>0</v>
      </c>
      <c r="W19" s="1">
        <f>IF((P19+R19+T19+V19)&gt;250,250,P19+R19+T19+V19)</f>
        <v>200</v>
      </c>
      <c r="X19" s="9"/>
      <c r="Y19" s="1">
        <f>X19*275</f>
        <v>0</v>
      </c>
      <c r="Z19" s="9"/>
      <c r="AA19" s="1">
        <f>Z19*350</f>
        <v>0</v>
      </c>
      <c r="AB19" s="9"/>
      <c r="AC19" s="1">
        <f>AB19*100</f>
        <v>0</v>
      </c>
      <c r="AD19" s="9"/>
      <c r="AE19" s="1">
        <f>IF(AD19&gt;0,70,AD19)</f>
        <v>0</v>
      </c>
      <c r="AF19" s="1">
        <f>IF((AA19+AC19+AE19)&gt;420,420,AA19+AC19+AE19)</f>
        <v>0</v>
      </c>
      <c r="AG19" s="9">
        <v>3</v>
      </c>
      <c r="AH19" s="1">
        <f>AG19*5</f>
        <v>15</v>
      </c>
      <c r="AI19" s="1">
        <f>IF(AH19&gt;20,20,AH19)</f>
        <v>15</v>
      </c>
      <c r="AJ19" s="9">
        <v>1</v>
      </c>
      <c r="AK19" s="1">
        <f>AJ19*50</f>
        <v>50</v>
      </c>
      <c r="AL19" s="9"/>
      <c r="AM19" s="1">
        <f>AL19*30</f>
        <v>0</v>
      </c>
      <c r="AN19" s="9"/>
      <c r="AO19" s="1">
        <f>AN19*10</f>
        <v>0</v>
      </c>
      <c r="AP19" s="1">
        <f>IF((AK19+AM19+AO19)&gt;100,100,AK19+AM19+AO19)</f>
        <v>50</v>
      </c>
      <c r="AQ19" s="9">
        <v>273</v>
      </c>
      <c r="AR19" s="1">
        <f>IF(AQ19&gt;396,396,AQ19)</f>
        <v>273</v>
      </c>
      <c r="AS19" s="1">
        <f>AR19-BN19</f>
        <v>153</v>
      </c>
      <c r="AT19" s="1">
        <f>AS19*1.5</f>
        <v>229.5</v>
      </c>
      <c r="AU19" s="9"/>
      <c r="AV19" s="1">
        <f>AU19*1</f>
        <v>0</v>
      </c>
      <c r="AW19" s="1">
        <f>IF(AV19&gt;84,84,AV19)</f>
        <v>0</v>
      </c>
      <c r="AX19" s="9">
        <v>174</v>
      </c>
      <c r="AY19" s="9"/>
      <c r="AZ19" s="2">
        <f>IF(BK19+BL19+BD19+BE19+AX19&lt;120,AX19,120-BK19-BL19-BD19-BE19)</f>
        <v>120</v>
      </c>
      <c r="BA19" s="2">
        <f>IF(BK19+BL19+BD19+BE19+AZ19+AY19&lt;120,AY19,120-BK19-BL19-BD19-BE19-AZ19)</f>
        <v>0</v>
      </c>
      <c r="BB19" s="9"/>
      <c r="BC19" s="9"/>
      <c r="BD19" s="2">
        <f>IF(BK19+BL19+BB19&lt;120,BB19,120-BK19-BL19)</f>
        <v>0</v>
      </c>
      <c r="BE19" s="2">
        <f>IF(BK19+BL19+BB19+BC19&lt;120,BC19,120-BK19-BL19-BD19)</f>
        <v>0</v>
      </c>
      <c r="BF19" s="9"/>
      <c r="BG19" s="9"/>
      <c r="BH19" s="1"/>
      <c r="BI19" s="1"/>
      <c r="BJ19" s="1"/>
      <c r="BK19" s="1">
        <f>IF(BF19&lt;120,BF19,120)</f>
        <v>0</v>
      </c>
      <c r="BL19" s="1">
        <f>IF(BF19+BG19&lt;120,BG19,120-BF19-BG19)</f>
        <v>0</v>
      </c>
      <c r="BM19" s="1">
        <f>AX19+AY19+BB19+BC19+BF19+BG19</f>
        <v>174</v>
      </c>
      <c r="BN19" s="1">
        <f>IF(BM19&gt;120,120,BM19)</f>
        <v>120</v>
      </c>
      <c r="BO19" s="1">
        <f>IF(AY19+BC19+BG19&lt;BM19/2,(BK19+BL19)*5.5+(BD19+BE19)*4+(AZ19+BA19)*3,BK19*5.5+BL19*5.5*0.85+BD19*4+BE19*4*0.85+AZ19*3+BA19*3*0.85)</f>
        <v>360</v>
      </c>
      <c r="BP19" s="7"/>
    </row>
    <row r="20" spans="1:68" s="5" customFormat="1" ht="15.75" customHeight="1" x14ac:dyDescent="0.3">
      <c r="A20" s="3">
        <v>18</v>
      </c>
      <c r="B20" s="2" t="s">
        <v>66</v>
      </c>
      <c r="C20" s="2" t="s">
        <v>67</v>
      </c>
      <c r="D20" s="1">
        <f>IF((L20+N20+W20+Y20+AF20+AI20+AP20)&gt;1000,1000,L20+N20+W20+Y20+AF20+AI20+AP20)</f>
        <v>220</v>
      </c>
      <c r="E20" s="1">
        <f>IF(D20&gt;1000,1000,D20)</f>
        <v>220</v>
      </c>
      <c r="F20" s="1">
        <f>D20*33%</f>
        <v>72.600000000000009</v>
      </c>
      <c r="G20" s="1">
        <f>AT20+AV20+BO20</f>
        <v>714.69999999999993</v>
      </c>
      <c r="H20" s="1">
        <f>IF(G20&gt;1000,1000,G20)</f>
        <v>714.69999999999993</v>
      </c>
      <c r="I20" s="6">
        <f>H20*33%</f>
        <v>235.851</v>
      </c>
      <c r="J20" s="22">
        <f>F20+I20</f>
        <v>308.45100000000002</v>
      </c>
      <c r="K20" s="8">
        <v>1</v>
      </c>
      <c r="L20" s="1">
        <f>K20*100</f>
        <v>100</v>
      </c>
      <c r="M20" s="9"/>
      <c r="N20" s="1">
        <f>M20*30</f>
        <v>0</v>
      </c>
      <c r="O20" s="9"/>
      <c r="P20" s="1">
        <f>O20*200</f>
        <v>0</v>
      </c>
      <c r="Q20" s="9"/>
      <c r="R20" s="1">
        <f>Q20*70</f>
        <v>0</v>
      </c>
      <c r="S20" s="9"/>
      <c r="T20" s="1">
        <f>S20*150</f>
        <v>0</v>
      </c>
      <c r="U20" s="9"/>
      <c r="V20" s="1">
        <f>IF(U20&gt;0,50,U20)</f>
        <v>0</v>
      </c>
      <c r="W20" s="1">
        <f>IF((P20+R20+T20+V20)&gt;250,250,P20+R20+T20+V20)</f>
        <v>0</v>
      </c>
      <c r="X20" s="9"/>
      <c r="Y20" s="1">
        <f>X20*275</f>
        <v>0</v>
      </c>
      <c r="Z20" s="9"/>
      <c r="AA20" s="1">
        <f>Z20*350</f>
        <v>0</v>
      </c>
      <c r="AB20" s="9">
        <v>1</v>
      </c>
      <c r="AC20" s="1">
        <f>AB20*100</f>
        <v>100</v>
      </c>
      <c r="AD20" s="9"/>
      <c r="AE20" s="1">
        <f>IF(AD20&gt;0,70,AD20)</f>
        <v>0</v>
      </c>
      <c r="AF20" s="1">
        <f>IF((AA20+AC20+AE20)&gt;420,420,AA20+AC20+AE20)</f>
        <v>100</v>
      </c>
      <c r="AG20" s="9">
        <v>4</v>
      </c>
      <c r="AH20" s="1">
        <f>AG20*5</f>
        <v>20</v>
      </c>
      <c r="AI20" s="1">
        <f>IF(AH20&gt;20,20,AH20)</f>
        <v>20</v>
      </c>
      <c r="AJ20" s="9"/>
      <c r="AK20" s="1">
        <f>AJ20*50</f>
        <v>0</v>
      </c>
      <c r="AL20" s="9"/>
      <c r="AM20" s="1">
        <f>AL20*30</f>
        <v>0</v>
      </c>
      <c r="AN20" s="9"/>
      <c r="AO20" s="1">
        <f>AN20*10</f>
        <v>0</v>
      </c>
      <c r="AP20" s="1">
        <f>IF((AK20+AM20+AO20)&gt;100,100,AK20+AM20+AO20)</f>
        <v>0</v>
      </c>
      <c r="AQ20" s="9">
        <v>296</v>
      </c>
      <c r="AR20" s="1">
        <f>IF(AQ20&gt;396,396,AQ20)</f>
        <v>296</v>
      </c>
      <c r="AS20" s="1">
        <f>AR20-BN20</f>
        <v>176</v>
      </c>
      <c r="AT20" s="1">
        <f>AS20*1.5</f>
        <v>264</v>
      </c>
      <c r="AU20" s="9"/>
      <c r="AV20" s="1">
        <f>AU20*1</f>
        <v>0</v>
      </c>
      <c r="AW20" s="1">
        <f>IF(AV20&gt;84,84,AV20)</f>
        <v>0</v>
      </c>
      <c r="AX20" s="9"/>
      <c r="AY20" s="9">
        <v>110</v>
      </c>
      <c r="AZ20" s="2">
        <f>IF(BK20+BL20+BD20+BE20+AX20&lt;120,AX20,120-BK20-BL20-BD20-BE20)</f>
        <v>0</v>
      </c>
      <c r="BA20" s="2">
        <f>IF(BK20+BL20+BD20+BE20+AZ20+AY20&lt;120,AY20,120-BK20-BL20-BD20-BE20-AZ20)</f>
        <v>56</v>
      </c>
      <c r="BB20" s="9"/>
      <c r="BC20" s="9">
        <v>21</v>
      </c>
      <c r="BD20" s="2">
        <f>IF(BK20+BL20+BB20&lt;120,BB20,120-BK20-BL20)</f>
        <v>0</v>
      </c>
      <c r="BE20" s="2">
        <f>IF(BK20+BL20+BB20+BC20&lt;120,BC20,120-BK20-BL20-BD20)</f>
        <v>21</v>
      </c>
      <c r="BF20" s="9">
        <v>43</v>
      </c>
      <c r="BG20" s="9"/>
      <c r="BH20" s="1"/>
      <c r="BI20" s="1"/>
      <c r="BJ20" s="1"/>
      <c r="BK20" s="1">
        <f>IF(BF20&lt;120,BF20,120)</f>
        <v>43</v>
      </c>
      <c r="BL20" s="1">
        <f>IF(BF20+BG20&lt;120,BG20,120-BF20-BG20)</f>
        <v>0</v>
      </c>
      <c r="BM20" s="1">
        <f>AX20+AY20+BB20+BC20+BF20+BG20</f>
        <v>174</v>
      </c>
      <c r="BN20" s="1">
        <f>IF(BM20&gt;120,120,BM20)</f>
        <v>120</v>
      </c>
      <c r="BO20" s="1">
        <f>IF(AY20+BC20+BG20&lt;BM20/2,(BK20+BL20)*5.5+(BD20+BE20)*4+(AZ20+BA20)*3,BK20*5.5+BL20*5.5*0.85+BD20*4+BE20*4*0.85+AZ20*3+BA20*3*0.85)</f>
        <v>450.69999999999993</v>
      </c>
      <c r="BP20" s="7"/>
    </row>
    <row r="21" spans="1:68" s="5" customFormat="1" ht="15.75" customHeight="1" x14ac:dyDescent="0.3">
      <c r="A21" s="3">
        <v>19</v>
      </c>
      <c r="B21" s="2" t="s">
        <v>51</v>
      </c>
      <c r="C21" s="2" t="s">
        <v>52</v>
      </c>
      <c r="D21" s="1">
        <f>IF((L21+N21+W21+Y21+AF21+AI21+AP21)&gt;1000,1000,L21+N21+W21+Y21+AF21+AI21+AP21)</f>
        <v>430</v>
      </c>
      <c r="E21" s="1">
        <f>IF(D21&gt;1000,1000,D21)</f>
        <v>430</v>
      </c>
      <c r="F21" s="1">
        <f>D21*33%</f>
        <v>141.9</v>
      </c>
      <c r="G21" s="1">
        <f>AT21+AV21+BO21</f>
        <v>496</v>
      </c>
      <c r="H21" s="1">
        <f>IF(G21&gt;1000,1000,G21)</f>
        <v>496</v>
      </c>
      <c r="I21" s="6">
        <f>H21*33%</f>
        <v>163.68</v>
      </c>
      <c r="J21" s="22">
        <f>F21+I21</f>
        <v>305.58000000000004</v>
      </c>
      <c r="K21" s="8">
        <v>1</v>
      </c>
      <c r="L21" s="1">
        <f>K21*100</f>
        <v>100</v>
      </c>
      <c r="M21" s="9">
        <v>1</v>
      </c>
      <c r="N21" s="1">
        <f>M21*30</f>
        <v>30</v>
      </c>
      <c r="O21" s="9">
        <v>1</v>
      </c>
      <c r="P21" s="1">
        <f>O21*200</f>
        <v>200</v>
      </c>
      <c r="Q21" s="9"/>
      <c r="R21" s="1">
        <f>Q21*70</f>
        <v>0</v>
      </c>
      <c r="S21" s="9"/>
      <c r="T21" s="1">
        <f>S21*150</f>
        <v>0</v>
      </c>
      <c r="U21" s="9">
        <v>1</v>
      </c>
      <c r="V21" s="1">
        <f>IF(U21&gt;0,50,U21)</f>
        <v>50</v>
      </c>
      <c r="W21" s="1">
        <f>IF((P21+R21+T21+V21)&gt;250,250,P21+R21+T21+V21)</f>
        <v>250</v>
      </c>
      <c r="X21" s="9"/>
      <c r="Y21" s="1">
        <f>X21*275</f>
        <v>0</v>
      </c>
      <c r="Z21" s="9"/>
      <c r="AA21" s="1">
        <f>Z21*350</f>
        <v>0</v>
      </c>
      <c r="AB21" s="9"/>
      <c r="AC21" s="1">
        <f>AB21*100</f>
        <v>0</v>
      </c>
      <c r="AD21" s="9"/>
      <c r="AE21" s="1">
        <f>IF(AD21&gt;0,70,AD21)</f>
        <v>0</v>
      </c>
      <c r="AF21" s="1">
        <f>IF((AA21+AC21+AE21)&gt;420,420,AA21+AC21+AE21)</f>
        <v>0</v>
      </c>
      <c r="AG21" s="9">
        <v>4</v>
      </c>
      <c r="AH21" s="1">
        <f>AG21*5</f>
        <v>20</v>
      </c>
      <c r="AI21" s="1">
        <f>IF(AH21&gt;20,20,AH21)</f>
        <v>20</v>
      </c>
      <c r="AJ21" s="9"/>
      <c r="AK21" s="1">
        <f>AJ21*50</f>
        <v>0</v>
      </c>
      <c r="AL21" s="9">
        <v>1</v>
      </c>
      <c r="AM21" s="1">
        <f>AL21*30</f>
        <v>30</v>
      </c>
      <c r="AN21" s="9"/>
      <c r="AO21" s="1">
        <f>AN21*10</f>
        <v>0</v>
      </c>
      <c r="AP21" s="1">
        <f>IF((AK21+AM21+AO21)&gt;100,100,AK21+AM21+AO21)</f>
        <v>30</v>
      </c>
      <c r="AQ21" s="9">
        <v>243</v>
      </c>
      <c r="AR21" s="1">
        <f>IF(AQ21&gt;396,396,AQ21)</f>
        <v>243</v>
      </c>
      <c r="AS21" s="1">
        <f>AR21-BN21</f>
        <v>173</v>
      </c>
      <c r="AT21" s="1">
        <f>AS21*1.5</f>
        <v>259.5</v>
      </c>
      <c r="AU21" s="9">
        <v>58</v>
      </c>
      <c r="AV21" s="1">
        <f>AU21*1</f>
        <v>58</v>
      </c>
      <c r="AW21" s="1">
        <f>IF(AV21&gt;84,84,AV21)</f>
        <v>58</v>
      </c>
      <c r="AX21" s="9"/>
      <c r="AY21" s="9">
        <v>70</v>
      </c>
      <c r="AZ21" s="2">
        <f>IF(BK21+BL21+BD21+BE21+AX21&lt;120,AX21,120-BK21-BL21-BD21-BE21)</f>
        <v>0</v>
      </c>
      <c r="BA21" s="2">
        <f>IF(BK21+BL21+BD21+BE21+AZ21+AY21&lt;120,AY21,120-BK21-BL21-BD21-BE21-AZ21)</f>
        <v>70</v>
      </c>
      <c r="BB21" s="9"/>
      <c r="BC21" s="9"/>
      <c r="BD21" s="2">
        <f>IF(BK21+BL21+BB21&lt;120,BB21,120-BK21-BL21)</f>
        <v>0</v>
      </c>
      <c r="BE21" s="2">
        <f>IF(BK21+BL21+BB21+BC21&lt;120,BC21,120-BK21-BL21-BD21)</f>
        <v>0</v>
      </c>
      <c r="BF21" s="9"/>
      <c r="BG21" s="9"/>
      <c r="BH21" s="1"/>
      <c r="BI21" s="1"/>
      <c r="BJ21" s="1"/>
      <c r="BK21" s="1">
        <f>IF(BF21&lt;120,BF21,120)</f>
        <v>0</v>
      </c>
      <c r="BL21" s="1">
        <f>IF(BF21+BG21&lt;120,BG21,120-BF21-BG21)</f>
        <v>0</v>
      </c>
      <c r="BM21" s="1">
        <f>AX21+AY21+BB21+BC21+BF21+BG21</f>
        <v>70</v>
      </c>
      <c r="BN21" s="1">
        <f>IF(BM21&gt;120,120,BM21)</f>
        <v>70</v>
      </c>
      <c r="BO21" s="1">
        <f>IF(AY21+BC21+BG21&lt;BM21/2,(BK21+BL21)*5.5+(BD21+BE21)*4+(AZ21+BA21)*3,BK21*5.5+BL21*5.5*0.85+BD21*4+BE21*4*0.85+AZ21*3+BA21*3*0.85)</f>
        <v>178.5</v>
      </c>
      <c r="BP21" s="7"/>
    </row>
  </sheetData>
  <sortState ref="A2:BP20">
    <sortCondition descending="1" ref="J2:J20"/>
    <sortCondition ref="A2:A20"/>
    <sortCondition ref="B2:B20"/>
    <sortCondition ref="C2:C20"/>
    <sortCondition descending="1" ref="D2:D20"/>
    <sortCondition descending="1" ref="E2:E20"/>
    <sortCondition descending="1" ref="F2:F20"/>
    <sortCondition descending="1" ref="G2:G20"/>
    <sortCondition descending="1" ref="H2:H20"/>
    <sortCondition descending="1" ref="I2:I20"/>
  </sortState>
  <mergeCells count="16">
    <mergeCell ref="AJ2:AK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K2:L2"/>
    <mergeCell ref="M2:N2"/>
    <mergeCell ref="O2:P2"/>
    <mergeCell ref="Q2:R2"/>
    <mergeCell ref="S2:T2"/>
    <mergeCell ref="A1:J1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Eftychia Kavazi</cp:lastModifiedBy>
  <cp:lastPrinted>2025-10-22T07:34:35Z</cp:lastPrinted>
  <dcterms:created xsi:type="dcterms:W3CDTF">2018-03-21T16:26:00Z</dcterms:created>
  <dcterms:modified xsi:type="dcterms:W3CDTF">2025-10-22T07:39:14Z</dcterms:modified>
</cp:coreProperties>
</file>